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54.44\Share-oep\ОГЗ\ЗАКУПКИ 2026\09. Сентябрь\22 713 100,00 - модернизация АИС в рамках развития ГИС ЛО\размещение\"/>
    </mc:Choice>
  </mc:AlternateContent>
  <xr:revisionPtr revIDLastSave="0" documentId="13_ncr:1_{CDEC05C2-C720-4023-B4CE-65E4F68226E7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840" xr2:uid="{00000000-000D-0000-FFFF-FFFF00000000}"/>
  </bookViews>
  <sheets>
    <sheet name="Расчет цены" sheetId="5" r:id="rId1"/>
    <sheet name="Лист1" sheetId="1" r:id="rId2"/>
    <sheet name="Лист2" sheetId="2" r:id="rId3"/>
    <sheet name="Лист3" sheetId="3" r:id="rId4"/>
  </sheets>
  <definedNames>
    <definedName name="_ftnref1" localSheetId="0">'Расчет цены'!#REF!</definedName>
    <definedName name="_ftnref2" localSheetId="0">'Расчет цены'!#REF!</definedName>
    <definedName name="_ftnref3" localSheetId="0">'Расчет цены'!#REF!</definedName>
    <definedName name="_ftnref4" localSheetId="0">'Расчет цены'!#REF!</definedName>
    <definedName name="_ftnref5" localSheetId="0">'Расчет цены'!#REF!</definedName>
    <definedName name="_ftnref6" localSheetId="0">'Расчет цены'!#REF!</definedName>
    <definedName name="_xlnm.Print_Area" localSheetId="0">'Расчет цены'!$A$1:$L$35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5" l="1"/>
  <c r="L30" i="5"/>
  <c r="L28" i="5"/>
  <c r="L15" i="5"/>
  <c r="L12" i="5"/>
  <c r="G30" i="5"/>
  <c r="F30" i="5"/>
  <c r="E30" i="5"/>
  <c r="G28" i="5"/>
  <c r="F28" i="5"/>
  <c r="E28" i="5"/>
  <c r="G15" i="5"/>
  <c r="F15" i="5"/>
  <c r="E15" i="5"/>
  <c r="G12" i="5"/>
  <c r="F12" i="5"/>
  <c r="E12" i="5"/>
  <c r="G32" i="5" l="1"/>
  <c r="F32" i="5"/>
  <c r="E32" i="5"/>
  <c r="I29" i="5"/>
  <c r="L29" i="5" s="1"/>
  <c r="J29" i="5"/>
  <c r="I16" i="5"/>
  <c r="L16" i="5" s="1"/>
  <c r="J16" i="5"/>
  <c r="I17" i="5"/>
  <c r="L17" i="5" s="1"/>
  <c r="J17" i="5"/>
  <c r="I18" i="5"/>
  <c r="L18" i="5" s="1"/>
  <c r="J18" i="5"/>
  <c r="I19" i="5"/>
  <c r="L19" i="5" s="1"/>
  <c r="J19" i="5"/>
  <c r="K19" i="5" s="1"/>
  <c r="I20" i="5"/>
  <c r="J20" i="5"/>
  <c r="I21" i="5"/>
  <c r="L21" i="5" s="1"/>
  <c r="J21" i="5"/>
  <c r="I22" i="5"/>
  <c r="L22" i="5" s="1"/>
  <c r="J22" i="5"/>
  <c r="K22" i="5" s="1"/>
  <c r="I23" i="5"/>
  <c r="J23" i="5"/>
  <c r="I24" i="5"/>
  <c r="L24" i="5" s="1"/>
  <c r="J24" i="5"/>
  <c r="I25" i="5"/>
  <c r="J25" i="5"/>
  <c r="L25" i="5"/>
  <c r="I26" i="5"/>
  <c r="J26" i="5"/>
  <c r="I13" i="5"/>
  <c r="L13" i="5" s="1"/>
  <c r="J13" i="5"/>
  <c r="I14" i="5"/>
  <c r="L14" i="5" s="1"/>
  <c r="J14" i="5"/>
  <c r="K29" i="5" l="1"/>
  <c r="K25" i="5"/>
  <c r="K23" i="5"/>
  <c r="K21" i="5"/>
  <c r="K20" i="5"/>
  <c r="K16" i="5"/>
  <c r="L23" i="5"/>
  <c r="K13" i="5"/>
  <c r="K17" i="5"/>
  <c r="K18" i="5"/>
  <c r="K26" i="5"/>
  <c r="K24" i="5"/>
  <c r="L26" i="5"/>
  <c r="L20" i="5"/>
  <c r="K14" i="5"/>
  <c r="I27" i="5" l="1"/>
  <c r="L27" i="5" s="1"/>
  <c r="J27" i="5"/>
  <c r="I31" i="5"/>
  <c r="L31" i="5" s="1"/>
  <c r="J31" i="5"/>
  <c r="K31" i="5" l="1"/>
  <c r="K27" i="5"/>
</calcChain>
</file>

<file path=xl/sharedStrings.xml><?xml version="1.0" encoding="utf-8"?>
<sst xmlns="http://schemas.openxmlformats.org/spreadsheetml/2006/main" count="80" uniqueCount="65">
  <si>
    <t>№ п/п</t>
  </si>
  <si>
    <t>Начальная (максимальная) цена контракта сформирована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единственными поставщиком (подрядчиком, исполнителем), утвержденными приказом Минэкономразвития России от 02.10.2013 № 567</t>
  </si>
  <si>
    <t>Ед. изм</t>
  </si>
  <si>
    <t>Кол-во &lt;v&gt;</t>
  </si>
  <si>
    <t>Источники информации</t>
  </si>
  <si>
    <t xml:space="preserve">Однородность совокупности значений выявленных цен, используемых в расчете НМЦК </t>
  </si>
  <si>
    <t>НМЦК, определяемая методом сопоставимых рыночных цен 
(анализа рынка)</t>
  </si>
  <si>
    <t>Количество значений, используемых в расчете &lt;n&gt;</t>
  </si>
  <si>
    <t>Среднее квадратичное отклонение</t>
  </si>
  <si>
    <t>9 = (5+6+7)/8</t>
  </si>
  <si>
    <t>11 = 10/9*100</t>
  </si>
  <si>
    <t xml:space="preserve">Наименование </t>
  </si>
  <si>
    <t>Итого по КП</t>
  </si>
  <si>
    <r>
      <t xml:space="preserve">Коэффициент вариации цен V (%)           </t>
    </r>
    <r>
      <rPr>
        <i/>
        <sz val="12"/>
        <rFont val="Times New Roman"/>
        <family val="1"/>
        <charset val="204"/>
      </rPr>
      <t xml:space="preserve">                 </t>
    </r>
    <r>
      <rPr>
        <sz val="12"/>
        <rFont val="Times New Roman"/>
        <family val="1"/>
        <charset val="204"/>
      </rPr>
      <t xml:space="preserve">  </t>
    </r>
    <r>
      <rPr>
        <i/>
        <sz val="12"/>
        <rFont val="Times New Roman"/>
        <family val="1"/>
        <charset val="204"/>
      </rPr>
      <t xml:space="preserve">  </t>
    </r>
  </si>
  <si>
    <r>
      <rPr>
        <b/>
        <sz val="12"/>
        <rFont val="Times New Roman"/>
        <family val="1"/>
        <charset val="204"/>
      </rPr>
      <t>Расчет НМЦК по формуле, в рублях РФ</t>
    </r>
    <r>
      <rPr>
        <sz val="12"/>
        <rFont val="Times New Roman"/>
        <family val="1"/>
        <charset val="204"/>
      </rPr>
      <t xml:space="preserve">                 </t>
    </r>
  </si>
  <si>
    <r>
      <t>Средняя арифметическая цена за единицу &lt;</t>
    </r>
    <r>
      <rPr>
        <b/>
        <i/>
        <sz val="12"/>
        <rFont val="Times New Roman"/>
        <family val="1"/>
        <charset val="204"/>
      </rPr>
      <t>ц</t>
    </r>
    <r>
      <rPr>
        <b/>
        <sz val="12"/>
        <rFont val="Times New Roman"/>
        <family val="1"/>
        <charset val="204"/>
      </rPr>
      <t xml:space="preserve">&gt; </t>
    </r>
  </si>
  <si>
    <t>1.1.</t>
  </si>
  <si>
    <t>2.1.</t>
  </si>
  <si>
    <t>1.2.</t>
  </si>
  <si>
    <t>1 этап</t>
  </si>
  <si>
    <t>2 этап</t>
  </si>
  <si>
    <t>1.</t>
  </si>
  <si>
    <t xml:space="preserve">2. </t>
  </si>
  <si>
    <t>Исполнитель: Жунусова А.Р.</t>
  </si>
  <si>
    <t>3 этап</t>
  </si>
  <si>
    <t>3.1.</t>
  </si>
  <si>
    <r>
      <t>В целях получения ценовой информации в отношении товара, работы, услуги для определения НМЦК в соответствии с Методическими рекомендациями по применению методов определения начальной (максимальной) цены контракта, утверждёнными приказом Минэкономразвития России от 02.10.2013 № 567,  размещен запрос о предоставлении ценовой информации в единой информационной системе в сфере закупок (ЕИС) № 0845200000326000169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 </t>
    </r>
  </si>
  <si>
    <t>Обоснование начальной (максимальной) цены контракта на выполнение работ по модернизации автоматизированной информационной системы обеспечения деятельности многофункциональных центров предоставления государственных и муниципальных услуг Ленинградской области в рамках выполнения работ по развитию Государственной информационной системы Ленинградской области «Цифровая платформа «Госуслуги»</t>
  </si>
  <si>
    <t>Коммерческое предложение
вх. от 08.09.2026 № 03-01/678-2026</t>
  </si>
  <si>
    <t>Коммерческое предложение
вх. от 08.09.2026 № 03-01/679-2026</t>
  </si>
  <si>
    <t>Коммерческое предложение
вх. от 08.09.2026 № 03-01/676-2026</t>
  </si>
  <si>
    <t xml:space="preserve">Разработка частного технического задания </t>
  </si>
  <si>
    <t>Разработка плана миграции АИС МФЦ</t>
  </si>
  <si>
    <t>усл. ед.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</si>
  <si>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</si>
  <si>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</si>
  <si>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</si>
  <si>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</si>
  <si>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</si>
  <si>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</si>
  <si>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</si>
  <si>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</si>
  <si>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</si>
  <si>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</si>
  <si>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Расширение функционала Цифрового МФЦ
на платформе МАХ</t>
  </si>
  <si>
    <t>Развитие электронного взаимодействия с
ФГИС ЕГРН</t>
  </si>
  <si>
    <t>Реализация функционала продления срока хранения дела</t>
  </si>
  <si>
    <t>Реализация электронного взаимодействия с
Витриной данных Министерства обороны</t>
  </si>
  <si>
    <t>Развитие функционала выдачи документов в
постамате</t>
  </si>
  <si>
    <t>Реализация электронного взаимодействия с
Госключом по отправке документов на
подпись усиленной квалифицированной
электронной подписью</t>
  </si>
  <si>
    <t>Реализация функционала формирования
подсказок для дел по услугам</t>
  </si>
  <si>
    <t>Реализация электронного взаимодействия с
информационной системой Министерства
внутренних дел Российской Федерации</t>
  </si>
  <si>
    <t>Оптимизация отдельного функционала на
портале и в мобильном приложении «МФЦ
Ленинградской области»</t>
  </si>
  <si>
    <t>2.12.</t>
  </si>
  <si>
    <t>Реализация Дашбордов</t>
  </si>
  <si>
    <t>Реализация дополнительных отчетов</t>
  </si>
  <si>
    <t>4 этап</t>
  </si>
  <si>
    <t>3.</t>
  </si>
  <si>
    <t xml:space="preserve">4. </t>
  </si>
  <si>
    <t>4.1.</t>
  </si>
  <si>
    <t>Работы по миграции на импортонезависимое программное обеспечение в части ОС, СУБД в соответствии с пунктом 4.2 ТЗ</t>
  </si>
  <si>
    <t>Работы по обеспечению требований информационной безопасности в соответствии с пунктами 4.9-4.12 ТЗ</t>
  </si>
  <si>
    <t>Развитие электронного взаимодействия с государственной информационной системой «Современное образование Ленинградской
области»</t>
  </si>
  <si>
    <t>За НМЦК принято среднее значение - 22 713 100,00 руб.</t>
  </si>
  <si>
    <t>УТВЕРЖДАЮ
Заместитель директора 
Государственного казенного учреждения 
Ленинградской области 
«Оператор электронного правительства» 
(ГКУ ЛО «ОЭП»)
______________Н.В. Белая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</si>
</sst>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[$$-409]#,##0.00"/>
    <numFmt numFmtId="166" formatCode="#,##0.00\ _₽"/>
  </numFmts>
  <fonts count="43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Geneva"/>
      <family val="2"/>
    </font>
    <font>
      <sz val="12"/>
      <name val="RotisSansSerif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5" fillId="0" borderId="0"/>
    <xf numFmtId="165" fontId="6" fillId="0" borderId="0"/>
    <xf numFmtId="0" fontId="6" fillId="0" borderId="0"/>
    <xf numFmtId="0" fontId="6" fillId="0" borderId="0"/>
    <xf numFmtId="165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5" fillId="0" borderId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7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16" fillId="0" borderId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21" fillId="8" borderId="3" applyNumberFormat="0" applyAlignment="0" applyProtection="0"/>
    <xf numFmtId="0" fontId="22" fillId="21" borderId="4" applyNumberFormat="0" applyAlignment="0" applyProtection="0"/>
    <xf numFmtId="0" fontId="23" fillId="21" borderId="3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9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0" borderId="0"/>
    <xf numFmtId="0" fontId="33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3" fillId="24" borderId="10" applyNumberFormat="0" applyFont="0" applyAlignment="0" applyProtection="0"/>
    <xf numFmtId="9" fontId="16" fillId="0" borderId="0" applyFill="0" applyBorder="0" applyAlignment="0" applyProtection="0"/>
    <xf numFmtId="0" fontId="36" fillId="0" borderId="11" applyNumberFormat="0" applyFill="0" applyAlignment="0" applyProtection="0"/>
    <xf numFmtId="0" fontId="37" fillId="0" borderId="0"/>
    <xf numFmtId="0" fontId="16" fillId="0" borderId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6" fillId="0" borderId="0"/>
    <xf numFmtId="0" fontId="5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5" fontId="6" fillId="0" borderId="0"/>
    <xf numFmtId="165" fontId="6" fillId="0" borderId="0"/>
    <xf numFmtId="164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6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4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86">
    <cellStyle name="]_x000d__x000a_Width=1032_x000d__x000a_Height=776_x000d__x000a__x000d__x000a_[Customize]_x000d__x000a_PositionTAB=1_x000d__x000a_PositionMouse=1_x000d__x000a_AutoTAB=1_x000d__x000a_Edit.CaretWidth=2_x000d__x000a_ListCursor=1_x000d__x000a__x000d_" xfId="13" xr:uid="{00000000-0005-0000-0000-000000000000}"/>
    <cellStyle name="20% - Акцент1 2" xfId="14" xr:uid="{00000000-0005-0000-0000-000001000000}"/>
    <cellStyle name="20% - Акцент2 2" xfId="15" xr:uid="{00000000-0005-0000-0000-000002000000}"/>
    <cellStyle name="20% - Акцент3 2" xfId="16" xr:uid="{00000000-0005-0000-0000-000003000000}"/>
    <cellStyle name="20% - Акцент4 2" xfId="17" xr:uid="{00000000-0005-0000-0000-000004000000}"/>
    <cellStyle name="20% - Акцент5 2" xfId="18" xr:uid="{00000000-0005-0000-0000-000005000000}"/>
    <cellStyle name="20% - Акцент6 2" xfId="19" xr:uid="{00000000-0005-0000-0000-000006000000}"/>
    <cellStyle name="40% - Акцент1 2" xfId="20" xr:uid="{00000000-0005-0000-0000-000007000000}"/>
    <cellStyle name="40% - Акцент2 2" xfId="21" xr:uid="{00000000-0005-0000-0000-000008000000}"/>
    <cellStyle name="40% - Акцент3 2" xfId="22" xr:uid="{00000000-0005-0000-0000-000009000000}"/>
    <cellStyle name="40% - Акцент4 2" xfId="23" xr:uid="{00000000-0005-0000-0000-00000A000000}"/>
    <cellStyle name="40% - Акцент5 2" xfId="24" xr:uid="{00000000-0005-0000-0000-00000B000000}"/>
    <cellStyle name="40% - Акцент6 2" xfId="25" xr:uid="{00000000-0005-0000-0000-00000C000000}"/>
    <cellStyle name="60% - Акцент1 2" xfId="26" xr:uid="{00000000-0005-0000-0000-00000D000000}"/>
    <cellStyle name="60% - Акцент2 2" xfId="27" xr:uid="{00000000-0005-0000-0000-00000E000000}"/>
    <cellStyle name="60% - Акцент3 2" xfId="28" xr:uid="{00000000-0005-0000-0000-00000F000000}"/>
    <cellStyle name="60% - Акцент4 2" xfId="29" xr:uid="{00000000-0005-0000-0000-000010000000}"/>
    <cellStyle name="60% - Акцент5 2" xfId="30" xr:uid="{00000000-0005-0000-0000-000011000000}"/>
    <cellStyle name="60% - Акцент6 2" xfId="31" xr:uid="{00000000-0005-0000-0000-000012000000}"/>
    <cellStyle name="Excel Built-in Normal" xfId="32" xr:uid="{00000000-0005-0000-0000-000013000000}"/>
    <cellStyle name="Normal 3" xfId="33" xr:uid="{00000000-0005-0000-0000-000014000000}"/>
    <cellStyle name="Normal 3 2" xfId="34" xr:uid="{00000000-0005-0000-0000-000015000000}"/>
    <cellStyle name="Normal_controlled" xfId="35" xr:uid="{00000000-0005-0000-0000-000016000000}"/>
    <cellStyle name="Standard_Oncology Pricelist_BBM Russia_050713" xfId="36" xr:uid="{00000000-0005-0000-0000-000017000000}"/>
    <cellStyle name="Style 1" xfId="37" xr:uid="{00000000-0005-0000-0000-000018000000}"/>
    <cellStyle name="Акцент1 2" xfId="38" xr:uid="{00000000-0005-0000-0000-000019000000}"/>
    <cellStyle name="Акцент2 2" xfId="39" xr:uid="{00000000-0005-0000-0000-00001A000000}"/>
    <cellStyle name="Акцент3 2" xfId="40" xr:uid="{00000000-0005-0000-0000-00001B000000}"/>
    <cellStyle name="Акцент4 2" xfId="41" xr:uid="{00000000-0005-0000-0000-00001C000000}"/>
    <cellStyle name="Акцент5 2" xfId="42" xr:uid="{00000000-0005-0000-0000-00001D000000}"/>
    <cellStyle name="Акцент6 2" xfId="43" xr:uid="{00000000-0005-0000-0000-00001E000000}"/>
    <cellStyle name="Ввод  2" xfId="44" xr:uid="{00000000-0005-0000-0000-00001F000000}"/>
    <cellStyle name="Вывод 2" xfId="45" xr:uid="{00000000-0005-0000-0000-000020000000}"/>
    <cellStyle name="Вычисление 2" xfId="46" xr:uid="{00000000-0005-0000-0000-000021000000}"/>
    <cellStyle name="Гиперссылка 2" xfId="47" xr:uid="{00000000-0005-0000-0000-000022000000}"/>
    <cellStyle name="Заголовок 1 2" xfId="48" xr:uid="{00000000-0005-0000-0000-000023000000}"/>
    <cellStyle name="Заголовок 2 2" xfId="49" xr:uid="{00000000-0005-0000-0000-000024000000}"/>
    <cellStyle name="Заголовок 3 2" xfId="50" xr:uid="{00000000-0005-0000-0000-000025000000}"/>
    <cellStyle name="Заголовок 4 2" xfId="51" xr:uid="{00000000-0005-0000-0000-000026000000}"/>
    <cellStyle name="Итог 2" xfId="52" xr:uid="{00000000-0005-0000-0000-000027000000}"/>
    <cellStyle name="Контрольная ячейка 2" xfId="53" xr:uid="{00000000-0005-0000-0000-000028000000}"/>
    <cellStyle name="Название 2" xfId="54" xr:uid="{00000000-0005-0000-0000-000029000000}"/>
    <cellStyle name="Нейтральный 2" xfId="55" xr:uid="{00000000-0005-0000-0000-00002A000000}"/>
    <cellStyle name="Обычный" xfId="0" builtinId="0"/>
    <cellStyle name="Обычный 10" xfId="3" xr:uid="{00000000-0005-0000-0000-00002C000000}"/>
    <cellStyle name="Обычный 10 2" xfId="84" xr:uid="{00000000-0005-0000-0000-00002D000000}"/>
    <cellStyle name="Обычный 11" xfId="4" xr:uid="{00000000-0005-0000-0000-00002E000000}"/>
    <cellStyle name="Обычный 12" xfId="9" xr:uid="{00000000-0005-0000-0000-00002F000000}"/>
    <cellStyle name="Обычный 2" xfId="1" xr:uid="{00000000-0005-0000-0000-000030000000}"/>
    <cellStyle name="Обычный 2 2" xfId="57" xr:uid="{00000000-0005-0000-0000-000031000000}"/>
    <cellStyle name="Обычный 2 3" xfId="58" xr:uid="{00000000-0005-0000-0000-000032000000}"/>
    <cellStyle name="Обычный 2 4" xfId="76" xr:uid="{00000000-0005-0000-0000-000033000000}"/>
    <cellStyle name="Обычный 2 5" xfId="56" xr:uid="{00000000-0005-0000-0000-000034000000}"/>
    <cellStyle name="Обычный 2 9" xfId="74" xr:uid="{00000000-0005-0000-0000-000035000000}"/>
    <cellStyle name="Обычный 3" xfId="2" xr:uid="{00000000-0005-0000-0000-000036000000}"/>
    <cellStyle name="Обычный 3 2" xfId="77" xr:uid="{00000000-0005-0000-0000-000037000000}"/>
    <cellStyle name="Обычный 3 3" xfId="59" xr:uid="{00000000-0005-0000-0000-000038000000}"/>
    <cellStyle name="Обычный 3 3 2" xfId="72" xr:uid="{00000000-0005-0000-0000-000039000000}"/>
    <cellStyle name="Обычный 3 4" xfId="80" xr:uid="{00000000-0005-0000-0000-00003A000000}"/>
    <cellStyle name="Обычный 3 5" xfId="11" xr:uid="{00000000-0005-0000-0000-00003B000000}"/>
    <cellStyle name="Обычный 4" xfId="5" xr:uid="{00000000-0005-0000-0000-00003C000000}"/>
    <cellStyle name="Обычный 4 2" xfId="81" xr:uid="{00000000-0005-0000-0000-00003D000000}"/>
    <cellStyle name="Обычный 4 3" xfId="75" xr:uid="{00000000-0005-0000-0000-00003E000000}"/>
    <cellStyle name="Обычный 5" xfId="60" xr:uid="{00000000-0005-0000-0000-00003F000000}"/>
    <cellStyle name="Обычный 6" xfId="61" xr:uid="{00000000-0005-0000-0000-000040000000}"/>
    <cellStyle name="Обычный 6 2" xfId="62" xr:uid="{00000000-0005-0000-0000-000041000000}"/>
    <cellStyle name="Обычный 7" xfId="12" xr:uid="{00000000-0005-0000-0000-000042000000}"/>
    <cellStyle name="Обычный 7 2" xfId="85" xr:uid="{00000000-0005-0000-0000-000043000000}"/>
    <cellStyle name="Обычный 8" xfId="73" xr:uid="{00000000-0005-0000-0000-000044000000}"/>
    <cellStyle name="Обычный 9" xfId="79" xr:uid="{00000000-0005-0000-0000-000045000000}"/>
    <cellStyle name="Плохой 2" xfId="63" xr:uid="{00000000-0005-0000-0000-000046000000}"/>
    <cellStyle name="Пояснение 2" xfId="64" xr:uid="{00000000-0005-0000-0000-000047000000}"/>
    <cellStyle name="Примечание 2" xfId="65" xr:uid="{00000000-0005-0000-0000-000048000000}"/>
    <cellStyle name="Процентный 2" xfId="66" xr:uid="{00000000-0005-0000-0000-000049000000}"/>
    <cellStyle name="Связанная ячейка 2" xfId="67" xr:uid="{00000000-0005-0000-0000-00004A000000}"/>
    <cellStyle name="Стиль 1" xfId="68" xr:uid="{00000000-0005-0000-0000-00004B000000}"/>
    <cellStyle name="Стиль 1 2" xfId="69" xr:uid="{00000000-0005-0000-0000-00004C000000}"/>
    <cellStyle name="Текст предупреждения 2" xfId="70" xr:uid="{00000000-0005-0000-0000-00004D000000}"/>
    <cellStyle name="Финансовый 2" xfId="6" xr:uid="{00000000-0005-0000-0000-00004E000000}"/>
    <cellStyle name="Финансовый 2 2" xfId="10" xr:uid="{00000000-0005-0000-0000-00004F000000}"/>
    <cellStyle name="Финансовый 3" xfId="8" xr:uid="{00000000-0005-0000-0000-000050000000}"/>
    <cellStyle name="Финансовый 3 2" xfId="78" xr:uid="{00000000-0005-0000-0000-000051000000}"/>
    <cellStyle name="Финансовый 4" xfId="7" xr:uid="{00000000-0005-0000-0000-000052000000}"/>
    <cellStyle name="Финансовый 5" xfId="82" xr:uid="{00000000-0005-0000-0000-000053000000}"/>
    <cellStyle name="Финансовый 6" xfId="83" xr:uid="{00000000-0005-0000-0000-000054000000}"/>
    <cellStyle name="Хороший 2" xfId="71" xr:uid="{00000000-0005-0000-0000-00005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4"/>
  <sheetViews>
    <sheetView tabSelected="1" view="pageBreakPreview" zoomScaleNormal="100" zoomScaleSheetLayoutView="100" workbookViewId="0">
      <selection activeCell="A2" sqref="A2:L3"/>
    </sheetView>
  </sheetViews>
  <sheetFormatPr defaultColWidth="9.140625" defaultRowHeight="12.75"/>
  <cols>
    <col min="1" max="1" width="6.7109375" style="1" customWidth="1"/>
    <col min="2" max="2" width="54.85546875" style="5" customWidth="1"/>
    <col min="3" max="3" width="9.28515625" style="1" customWidth="1"/>
    <col min="4" max="4" width="8.42578125" style="1" customWidth="1"/>
    <col min="5" max="5" width="19" style="2" customWidth="1"/>
    <col min="6" max="7" width="20.140625" style="1" customWidth="1"/>
    <col min="8" max="8" width="15.85546875" style="1" customWidth="1"/>
    <col min="9" max="9" width="20" style="1" customWidth="1"/>
    <col min="10" max="10" width="16.7109375" style="1" customWidth="1"/>
    <col min="11" max="11" width="20.7109375" style="1" customWidth="1"/>
    <col min="12" max="12" width="34.42578125" style="1" customWidth="1"/>
    <col min="13" max="68" width="9.140625" style="22"/>
    <col min="69" max="16384" width="9.140625" style="1"/>
  </cols>
  <sheetData>
    <row r="1" spans="1:68" ht="3.75" customHeight="1">
      <c r="A1" s="6"/>
      <c r="B1" s="7"/>
      <c r="C1" s="6"/>
      <c r="D1" s="6"/>
      <c r="E1" s="8"/>
      <c r="F1" s="6"/>
      <c r="G1" s="6"/>
      <c r="H1" s="6"/>
      <c r="I1" s="6"/>
      <c r="J1" s="6"/>
      <c r="K1" s="6"/>
      <c r="L1" s="9"/>
    </row>
    <row r="2" spans="1:68" ht="18.75" customHeight="1">
      <c r="A2" s="56" t="s">
        <v>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68" s="3" customFormat="1" ht="199.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68" ht="18.75">
      <c r="A4" s="6"/>
      <c r="B4" s="7"/>
      <c r="C4" s="6"/>
      <c r="D4" s="6"/>
      <c r="E4" s="8"/>
      <c r="F4" s="9"/>
      <c r="G4" s="61"/>
      <c r="H4" s="61"/>
      <c r="I4" s="61"/>
      <c r="J4" s="61"/>
      <c r="K4" s="61"/>
      <c r="L4" s="61"/>
    </row>
    <row r="5" spans="1:68" ht="15.75" customHeight="1">
      <c r="A5" s="70" t="s">
        <v>27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68" ht="109.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68" s="15" customFormat="1" ht="61.5" customHeight="1">
      <c r="A7" s="69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</row>
    <row r="8" spans="1:68" s="22" customFormat="1" ht="86.25" customHeight="1">
      <c r="A8" s="66" t="s">
        <v>26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</row>
    <row r="9" spans="1:68" s="30" customFormat="1" ht="58.5" customHeight="1">
      <c r="A9" s="62" t="s">
        <v>0</v>
      </c>
      <c r="B9" s="62" t="s">
        <v>11</v>
      </c>
      <c r="C9" s="62" t="s">
        <v>2</v>
      </c>
      <c r="D9" s="62" t="s">
        <v>3</v>
      </c>
      <c r="E9" s="63" t="s">
        <v>4</v>
      </c>
      <c r="F9" s="64"/>
      <c r="G9" s="65"/>
      <c r="H9" s="58" t="s">
        <v>5</v>
      </c>
      <c r="I9" s="58"/>
      <c r="J9" s="58"/>
      <c r="K9" s="58"/>
      <c r="L9" s="52" t="s">
        <v>6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</row>
    <row r="10" spans="1:68" s="30" customFormat="1" ht="93" customHeight="1">
      <c r="A10" s="62"/>
      <c r="B10" s="62"/>
      <c r="C10" s="62"/>
      <c r="D10" s="62"/>
      <c r="E10" s="49" t="s">
        <v>28</v>
      </c>
      <c r="F10" s="49" t="s">
        <v>29</v>
      </c>
      <c r="G10" s="49" t="s">
        <v>30</v>
      </c>
      <c r="H10" s="29" t="s">
        <v>7</v>
      </c>
      <c r="I10" s="29" t="s">
        <v>15</v>
      </c>
      <c r="J10" s="29" t="s">
        <v>8</v>
      </c>
      <c r="K10" s="29" t="s">
        <v>13</v>
      </c>
      <c r="L10" s="13" t="s">
        <v>14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</row>
    <row r="11" spans="1:68" s="17" customFormat="1" ht="15.75">
      <c r="A11" s="10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 t="s">
        <v>9</v>
      </c>
      <c r="J11" s="29">
        <v>10</v>
      </c>
      <c r="K11" s="29" t="s">
        <v>10</v>
      </c>
      <c r="L11" s="52">
        <v>12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</row>
    <row r="12" spans="1:68" s="17" customFormat="1" ht="15.75">
      <c r="A12" s="48" t="s">
        <v>21</v>
      </c>
      <c r="B12" s="48" t="s">
        <v>19</v>
      </c>
      <c r="C12" s="48"/>
      <c r="D12" s="48"/>
      <c r="E12" s="12">
        <f>E13*D13+E14*D14</f>
        <v>763000</v>
      </c>
      <c r="F12" s="12">
        <f>F13*D13+F14*D14</f>
        <v>807000</v>
      </c>
      <c r="G12" s="12">
        <f>G13*D13+G14*D14</f>
        <v>770000</v>
      </c>
      <c r="H12" s="12"/>
      <c r="I12" s="12"/>
      <c r="J12" s="12"/>
      <c r="K12" s="12"/>
      <c r="L12" s="12">
        <f>L13+L14</f>
        <v>780000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</row>
    <row r="13" spans="1:68" s="30" customFormat="1" ht="24.75" customHeight="1">
      <c r="A13" s="13" t="s">
        <v>16</v>
      </c>
      <c r="B13" s="13" t="s">
        <v>31</v>
      </c>
      <c r="C13" s="13" t="s">
        <v>33</v>
      </c>
      <c r="D13" s="13">
        <v>1</v>
      </c>
      <c r="E13" s="11">
        <v>385000</v>
      </c>
      <c r="F13" s="11">
        <v>425000</v>
      </c>
      <c r="G13" s="11">
        <v>390000</v>
      </c>
      <c r="H13" s="11">
        <v>3</v>
      </c>
      <c r="I13" s="11">
        <f t="shared" ref="I13:I14" si="0">ROUND(AVERAGE(E13:G13),2)</f>
        <v>400000</v>
      </c>
      <c r="J13" s="11">
        <f t="shared" ref="J13:J14" si="1">ROUND(STDEV(E13:G13),5)</f>
        <v>21794.494719999999</v>
      </c>
      <c r="K13" s="11">
        <f t="shared" ref="K13:K14" si="2">ROUND(J13/I13*100,2)</f>
        <v>5.45</v>
      </c>
      <c r="L13" s="11">
        <f t="shared" ref="L13:L14" si="3">I13*D13</f>
        <v>400000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</row>
    <row r="14" spans="1:68" s="30" customFormat="1" ht="21" customHeight="1">
      <c r="A14" s="13" t="s">
        <v>18</v>
      </c>
      <c r="B14" s="13" t="s">
        <v>32</v>
      </c>
      <c r="C14" s="13" t="s">
        <v>33</v>
      </c>
      <c r="D14" s="13">
        <v>1</v>
      </c>
      <c r="E14" s="11">
        <v>378000</v>
      </c>
      <c r="F14" s="11">
        <v>382000</v>
      </c>
      <c r="G14" s="11">
        <v>380000</v>
      </c>
      <c r="H14" s="11">
        <v>3</v>
      </c>
      <c r="I14" s="11">
        <f t="shared" si="0"/>
        <v>380000</v>
      </c>
      <c r="J14" s="11">
        <f t="shared" si="1"/>
        <v>2000</v>
      </c>
      <c r="K14" s="11">
        <f t="shared" si="2"/>
        <v>0.53</v>
      </c>
      <c r="L14" s="11">
        <f t="shared" si="3"/>
        <v>380000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</row>
    <row r="15" spans="1:68" s="28" customFormat="1" ht="15.75">
      <c r="A15" s="10" t="s">
        <v>22</v>
      </c>
      <c r="B15" s="48" t="s">
        <v>20</v>
      </c>
      <c r="C15" s="48"/>
      <c r="D15" s="48"/>
      <c r="E15" s="12">
        <f>E16*D16+E17*D17+E18*D18+E19*D19+E20*D20+E21*D21+E22*D22+E23*D23+E24*D24+E25*D25+E26*D26+E27*D27</f>
        <v>12621070</v>
      </c>
      <c r="F15" s="12">
        <f>F16*D16+F17*D17+F18*D18+F19*D19+F20*D20+F21*D21+F22*D22+F23*D23+F24*D24+F25*D25+F26*D26+F27*D27</f>
        <v>13201430</v>
      </c>
      <c r="G15" s="12">
        <f>G16*D16+G17*D17+G18*D18+G19*D19+G20*D20+G21*D21+G22*D22+G23*D23+G24*D24+G25*D25+G26*D26+G27*D27</f>
        <v>12568800</v>
      </c>
      <c r="H15" s="48"/>
      <c r="I15" s="48"/>
      <c r="J15" s="48"/>
      <c r="K15" s="48"/>
      <c r="L15" s="12">
        <f>L16+L17+L18+L19+L20+L21+L22+L23+L24+L25+L26+L27</f>
        <v>12797100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</row>
    <row r="16" spans="1:68" s="28" customFormat="1" ht="31.5">
      <c r="A16" s="54" t="s">
        <v>17</v>
      </c>
      <c r="B16" s="13" t="s">
        <v>44</v>
      </c>
      <c r="C16" s="13" t="s">
        <v>33</v>
      </c>
      <c r="D16" s="13">
        <v>1</v>
      </c>
      <c r="E16" s="26">
        <v>1520000</v>
      </c>
      <c r="F16" s="14">
        <v>1738000</v>
      </c>
      <c r="G16" s="14">
        <v>1500000</v>
      </c>
      <c r="H16" s="11">
        <v>3</v>
      </c>
      <c r="I16" s="11">
        <f t="shared" ref="I16:I26" si="4">ROUND(AVERAGE(E16:G16),2)</f>
        <v>1586000</v>
      </c>
      <c r="J16" s="11">
        <f t="shared" ref="J16:J26" si="5">ROUND(STDEV(E16:G16),5)</f>
        <v>132015.15065</v>
      </c>
      <c r="K16" s="11">
        <f t="shared" ref="K16:K26" si="6">ROUND(J16/I16*100,2)</f>
        <v>8.32</v>
      </c>
      <c r="L16" s="11">
        <f t="shared" ref="L16:L26" si="7">I16*D16</f>
        <v>1586000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</row>
    <row r="17" spans="1:68" s="28" customFormat="1" ht="31.5">
      <c r="A17" s="54" t="s">
        <v>34</v>
      </c>
      <c r="B17" s="13" t="s">
        <v>45</v>
      </c>
      <c r="C17" s="13" t="s">
        <v>33</v>
      </c>
      <c r="D17" s="13">
        <v>1</v>
      </c>
      <c r="E17" s="26">
        <v>1850000</v>
      </c>
      <c r="F17" s="14">
        <v>1810000</v>
      </c>
      <c r="G17" s="14">
        <v>1830000</v>
      </c>
      <c r="H17" s="11">
        <v>3</v>
      </c>
      <c r="I17" s="11">
        <f t="shared" si="4"/>
        <v>1830000</v>
      </c>
      <c r="J17" s="11">
        <f t="shared" si="5"/>
        <v>20000</v>
      </c>
      <c r="K17" s="11">
        <f t="shared" si="6"/>
        <v>1.0900000000000001</v>
      </c>
      <c r="L17" s="11">
        <f t="shared" si="7"/>
        <v>1830000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</row>
    <row r="18" spans="1:68" s="28" customFormat="1" ht="31.5">
      <c r="A18" s="54" t="s">
        <v>35</v>
      </c>
      <c r="B18" s="13" t="s">
        <v>46</v>
      </c>
      <c r="C18" s="13" t="s">
        <v>33</v>
      </c>
      <c r="D18" s="13">
        <v>1</v>
      </c>
      <c r="E18" s="26">
        <v>86000</v>
      </c>
      <c r="F18" s="14">
        <v>85400</v>
      </c>
      <c r="G18" s="14">
        <v>84800</v>
      </c>
      <c r="H18" s="11">
        <v>3</v>
      </c>
      <c r="I18" s="11">
        <f t="shared" si="4"/>
        <v>85400</v>
      </c>
      <c r="J18" s="11">
        <f t="shared" si="5"/>
        <v>600</v>
      </c>
      <c r="K18" s="11">
        <f t="shared" si="6"/>
        <v>0.7</v>
      </c>
      <c r="L18" s="11">
        <f t="shared" si="7"/>
        <v>85400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</row>
    <row r="19" spans="1:68" s="28" customFormat="1" ht="31.5">
      <c r="A19" s="54" t="s">
        <v>36</v>
      </c>
      <c r="B19" s="13" t="s">
        <v>47</v>
      </c>
      <c r="C19" s="13" t="s">
        <v>33</v>
      </c>
      <c r="D19" s="13">
        <v>1</v>
      </c>
      <c r="E19" s="26">
        <v>483000</v>
      </c>
      <c r="F19" s="14">
        <v>496000</v>
      </c>
      <c r="G19" s="14">
        <v>485000</v>
      </c>
      <c r="H19" s="11">
        <v>3</v>
      </c>
      <c r="I19" s="11">
        <f t="shared" si="4"/>
        <v>488000</v>
      </c>
      <c r="J19" s="11">
        <f t="shared" si="5"/>
        <v>7000</v>
      </c>
      <c r="K19" s="11">
        <f t="shared" si="6"/>
        <v>1.43</v>
      </c>
      <c r="L19" s="11">
        <f t="shared" si="7"/>
        <v>488000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</row>
    <row r="20" spans="1:68" s="28" customFormat="1" ht="31.5">
      <c r="A20" s="54" t="s">
        <v>37</v>
      </c>
      <c r="B20" s="13" t="s">
        <v>48</v>
      </c>
      <c r="C20" s="13" t="s">
        <v>33</v>
      </c>
      <c r="D20" s="13">
        <v>1</v>
      </c>
      <c r="E20" s="26">
        <v>732000</v>
      </c>
      <c r="F20" s="14">
        <v>732000</v>
      </c>
      <c r="G20" s="14">
        <v>732000</v>
      </c>
      <c r="H20" s="11">
        <v>3</v>
      </c>
      <c r="I20" s="11">
        <f t="shared" si="4"/>
        <v>732000</v>
      </c>
      <c r="J20" s="11">
        <f t="shared" si="5"/>
        <v>0</v>
      </c>
      <c r="K20" s="11">
        <f t="shared" si="6"/>
        <v>0</v>
      </c>
      <c r="L20" s="11">
        <f t="shared" si="7"/>
        <v>732000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</row>
    <row r="21" spans="1:68" s="28" customFormat="1" ht="63">
      <c r="A21" s="54" t="s">
        <v>38</v>
      </c>
      <c r="B21" s="13" t="s">
        <v>49</v>
      </c>
      <c r="C21" s="13" t="s">
        <v>33</v>
      </c>
      <c r="D21" s="13">
        <v>1</v>
      </c>
      <c r="E21" s="26">
        <v>730000</v>
      </c>
      <c r="F21" s="14">
        <v>734000</v>
      </c>
      <c r="G21" s="14">
        <v>732000</v>
      </c>
      <c r="H21" s="11">
        <v>3</v>
      </c>
      <c r="I21" s="11">
        <f t="shared" si="4"/>
        <v>732000</v>
      </c>
      <c r="J21" s="11">
        <f t="shared" si="5"/>
        <v>2000</v>
      </c>
      <c r="K21" s="11">
        <f t="shared" si="6"/>
        <v>0.27</v>
      </c>
      <c r="L21" s="11">
        <f t="shared" si="7"/>
        <v>732000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</row>
    <row r="22" spans="1:68" s="28" customFormat="1" ht="31.5">
      <c r="A22" s="54" t="s">
        <v>39</v>
      </c>
      <c r="B22" s="13" t="s">
        <v>50</v>
      </c>
      <c r="C22" s="13" t="s">
        <v>33</v>
      </c>
      <c r="D22" s="13">
        <v>1</v>
      </c>
      <c r="E22" s="26">
        <v>336500</v>
      </c>
      <c r="F22" s="14">
        <v>349030</v>
      </c>
      <c r="G22" s="14">
        <v>339000</v>
      </c>
      <c r="H22" s="11">
        <v>3</v>
      </c>
      <c r="I22" s="11">
        <f t="shared" si="4"/>
        <v>341510</v>
      </c>
      <c r="J22" s="11">
        <f t="shared" si="5"/>
        <v>6631.3874900000001</v>
      </c>
      <c r="K22" s="11">
        <f t="shared" si="6"/>
        <v>1.94</v>
      </c>
      <c r="L22" s="11">
        <f t="shared" si="7"/>
        <v>341510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</row>
    <row r="23" spans="1:68" s="28" customFormat="1" ht="47.25">
      <c r="A23" s="54" t="s">
        <v>40</v>
      </c>
      <c r="B23" s="13" t="s">
        <v>51</v>
      </c>
      <c r="C23" s="13" t="s">
        <v>33</v>
      </c>
      <c r="D23" s="13">
        <v>1</v>
      </c>
      <c r="E23" s="26">
        <v>3202000</v>
      </c>
      <c r="F23" s="14">
        <v>3297000</v>
      </c>
      <c r="G23" s="14">
        <v>3200000</v>
      </c>
      <c r="H23" s="11">
        <v>3</v>
      </c>
      <c r="I23" s="11">
        <f t="shared" si="4"/>
        <v>3233000</v>
      </c>
      <c r="J23" s="11">
        <f t="shared" si="5"/>
        <v>55434.646209999999</v>
      </c>
      <c r="K23" s="11">
        <f t="shared" si="6"/>
        <v>1.71</v>
      </c>
      <c r="L23" s="11">
        <f t="shared" si="7"/>
        <v>3233000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</row>
    <row r="24" spans="1:68" s="28" customFormat="1" ht="63">
      <c r="A24" s="54" t="s">
        <v>41</v>
      </c>
      <c r="B24" s="13" t="s">
        <v>62</v>
      </c>
      <c r="C24" s="13" t="s">
        <v>33</v>
      </c>
      <c r="D24" s="13">
        <v>1</v>
      </c>
      <c r="E24" s="26">
        <v>1799000</v>
      </c>
      <c r="F24" s="14">
        <v>2074000</v>
      </c>
      <c r="G24" s="14">
        <v>1800000</v>
      </c>
      <c r="H24" s="11">
        <v>3</v>
      </c>
      <c r="I24" s="11">
        <f t="shared" si="4"/>
        <v>1891000</v>
      </c>
      <c r="J24" s="11">
        <f t="shared" si="5"/>
        <v>158483.43762000001</v>
      </c>
      <c r="K24" s="11">
        <f t="shared" si="6"/>
        <v>8.3800000000000008</v>
      </c>
      <c r="L24" s="11">
        <f t="shared" si="7"/>
        <v>1891000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</row>
    <row r="25" spans="1:68" s="28" customFormat="1" ht="47.25">
      <c r="A25" s="54" t="s">
        <v>42</v>
      </c>
      <c r="B25" s="13" t="s">
        <v>52</v>
      </c>
      <c r="C25" s="13" t="s">
        <v>33</v>
      </c>
      <c r="D25" s="13">
        <v>1</v>
      </c>
      <c r="E25" s="26">
        <v>382570</v>
      </c>
      <c r="F25" s="14">
        <v>335000</v>
      </c>
      <c r="G25" s="14">
        <v>342000</v>
      </c>
      <c r="H25" s="11">
        <v>3</v>
      </c>
      <c r="I25" s="11">
        <f t="shared" si="4"/>
        <v>353190</v>
      </c>
      <c r="J25" s="11">
        <f t="shared" si="5"/>
        <v>25683.424620000002</v>
      </c>
      <c r="K25" s="11">
        <f t="shared" si="6"/>
        <v>7.27</v>
      </c>
      <c r="L25" s="11">
        <f t="shared" si="7"/>
        <v>353190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</row>
    <row r="26" spans="1:68" s="28" customFormat="1" ht="24" customHeight="1">
      <c r="A26" s="54" t="s">
        <v>43</v>
      </c>
      <c r="B26" s="13" t="s">
        <v>54</v>
      </c>
      <c r="C26" s="13" t="s">
        <v>33</v>
      </c>
      <c r="D26" s="13">
        <v>1</v>
      </c>
      <c r="E26" s="26">
        <v>540000</v>
      </c>
      <c r="F26" s="14">
        <v>558000</v>
      </c>
      <c r="G26" s="14">
        <v>549000</v>
      </c>
      <c r="H26" s="11">
        <v>3</v>
      </c>
      <c r="I26" s="11">
        <f t="shared" si="4"/>
        <v>549000</v>
      </c>
      <c r="J26" s="11">
        <f t="shared" si="5"/>
        <v>9000</v>
      </c>
      <c r="K26" s="11">
        <f t="shared" si="6"/>
        <v>1.64</v>
      </c>
      <c r="L26" s="11">
        <f t="shared" si="7"/>
        <v>549000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</row>
    <row r="27" spans="1:68" s="28" customFormat="1" ht="22.5" customHeight="1">
      <c r="A27" s="54" t="s">
        <v>53</v>
      </c>
      <c r="B27" s="13" t="s">
        <v>55</v>
      </c>
      <c r="C27" s="13" t="s">
        <v>33</v>
      </c>
      <c r="D27" s="13">
        <v>1</v>
      </c>
      <c r="E27" s="26">
        <v>960000</v>
      </c>
      <c r="F27" s="14">
        <v>993000</v>
      </c>
      <c r="G27" s="14">
        <v>975000</v>
      </c>
      <c r="H27" s="11">
        <v>3</v>
      </c>
      <c r="I27" s="11">
        <f t="shared" ref="I27:I31" si="8">ROUND(AVERAGE(E27:G27),2)</f>
        <v>976000</v>
      </c>
      <c r="J27" s="11">
        <f t="shared" ref="J27:J31" si="9">ROUND(STDEV(E27:G27),5)</f>
        <v>16522.711640000001</v>
      </c>
      <c r="K27" s="11">
        <f t="shared" ref="K27:K31" si="10">ROUND(J27/I27*100,2)</f>
        <v>1.69</v>
      </c>
      <c r="L27" s="11">
        <f t="shared" ref="L27:L31" si="11">I27*D27</f>
        <v>976000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</row>
    <row r="28" spans="1:68" s="28" customFormat="1" ht="20.25" customHeight="1">
      <c r="A28" s="53" t="s">
        <v>57</v>
      </c>
      <c r="B28" s="52" t="s">
        <v>24</v>
      </c>
      <c r="C28" s="52"/>
      <c r="D28" s="52"/>
      <c r="E28" s="32">
        <f>E29*D29</f>
        <v>7470000</v>
      </c>
      <c r="F28" s="32">
        <f>F29*D29</f>
        <v>7338000</v>
      </c>
      <c r="G28" s="32">
        <f>G29*D29</f>
        <v>7500000</v>
      </c>
      <c r="H28" s="12"/>
      <c r="I28" s="12"/>
      <c r="J28" s="12"/>
      <c r="K28" s="12"/>
      <c r="L28" s="12">
        <f>L29</f>
        <v>7436000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</row>
    <row r="29" spans="1:68" s="28" customFormat="1" ht="57.75" customHeight="1">
      <c r="A29" s="54" t="s">
        <v>25</v>
      </c>
      <c r="B29" s="13" t="s">
        <v>60</v>
      </c>
      <c r="C29" s="13" t="s">
        <v>33</v>
      </c>
      <c r="D29" s="13">
        <v>1</v>
      </c>
      <c r="E29" s="26">
        <v>7470000</v>
      </c>
      <c r="F29" s="14">
        <v>7338000</v>
      </c>
      <c r="G29" s="14">
        <v>7500000</v>
      </c>
      <c r="H29" s="11">
        <v>3</v>
      </c>
      <c r="I29" s="11">
        <f t="shared" ref="I29" si="12">ROUND(AVERAGE(E29:G29),2)</f>
        <v>7436000</v>
      </c>
      <c r="J29" s="11">
        <f t="shared" ref="J29" si="13">ROUND(STDEV(E29:G29),5)</f>
        <v>86185.845709999994</v>
      </c>
      <c r="K29" s="11">
        <f t="shared" ref="K29" si="14">ROUND(J29/I29*100,2)</f>
        <v>1.1599999999999999</v>
      </c>
      <c r="L29" s="11">
        <f t="shared" ref="L29" si="15">I29*D29</f>
        <v>7436000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</row>
    <row r="30" spans="1:68" s="28" customFormat="1" ht="18" customHeight="1">
      <c r="A30" s="52" t="s">
        <v>58</v>
      </c>
      <c r="B30" s="52" t="s">
        <v>56</v>
      </c>
      <c r="C30" s="52"/>
      <c r="D30" s="52"/>
      <c r="E30" s="55">
        <f>E31*D31</f>
        <v>1680000</v>
      </c>
      <c r="F30" s="55">
        <f>F31*D31</f>
        <v>1700000</v>
      </c>
      <c r="G30" s="55">
        <f>G31*D31</f>
        <v>1720000</v>
      </c>
      <c r="H30" s="12"/>
      <c r="I30" s="12"/>
      <c r="J30" s="12"/>
      <c r="K30" s="12"/>
      <c r="L30" s="12">
        <f>L31</f>
        <v>1700000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</row>
    <row r="31" spans="1:68" s="28" customFormat="1" ht="36.75" customHeight="1">
      <c r="A31" s="31" t="s">
        <v>59</v>
      </c>
      <c r="B31" s="51" t="s">
        <v>61</v>
      </c>
      <c r="C31" s="13" t="s">
        <v>33</v>
      </c>
      <c r="D31" s="13">
        <v>1</v>
      </c>
      <c r="E31" s="26">
        <v>1680000</v>
      </c>
      <c r="F31" s="14">
        <v>1700000</v>
      </c>
      <c r="G31" s="14">
        <v>1720000</v>
      </c>
      <c r="H31" s="11">
        <v>3</v>
      </c>
      <c r="I31" s="11">
        <f t="shared" si="8"/>
        <v>1700000</v>
      </c>
      <c r="J31" s="11">
        <f t="shared" si="9"/>
        <v>20000</v>
      </c>
      <c r="K31" s="11">
        <f t="shared" si="10"/>
        <v>1.18</v>
      </c>
      <c r="L31" s="11">
        <f t="shared" si="11"/>
        <v>1700000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</row>
    <row r="32" spans="1:68" s="40" customFormat="1" ht="20.25" customHeight="1">
      <c r="A32" s="33"/>
      <c r="B32" s="34" t="s">
        <v>12</v>
      </c>
      <c r="C32" s="35"/>
      <c r="D32" s="36"/>
      <c r="E32" s="37">
        <f>E13*D13+E14*D14+E16*D16+E17*D17+E18*D18+E19*D19+E20*D20+E21*D21+E22*D22+E23*D23+E24*D24+E25*D25+E26*D26+E27*D27+E29*D29+E31*D31</f>
        <v>22534070</v>
      </c>
      <c r="F32" s="37">
        <f>F13*D13+F14*D14+F16*D16+F17*D17+F18*D18+F19*D19+F20*D20+F21*D21+F22*D22+F23*D23+F24*D24+F25*D25+F26*D26+F27*D27+F29*D29+F31*D31</f>
        <v>23046430</v>
      </c>
      <c r="G32" s="37">
        <f>G13*D13+G14*D14+G16*D16+G17*D17+G18*D18+G19*D19+G20*D20+G21*D21+G22*D22+G23*D23+G24*D24+G25*D25+G26*D26+G27*D27+G29*D29+G31*D31</f>
        <v>22558800</v>
      </c>
      <c r="H32" s="38"/>
      <c r="I32" s="38"/>
      <c r="J32" s="38"/>
      <c r="K32" s="38"/>
      <c r="L32" s="38">
        <f>L12+L15+L28+L30</f>
        <v>22713100</v>
      </c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</row>
    <row r="33" spans="1:68" s="43" customFormat="1" ht="15.75">
      <c r="A33" s="41"/>
      <c r="B33" s="42"/>
      <c r="E33" s="44"/>
      <c r="F33" s="44"/>
      <c r="H33" s="44"/>
      <c r="J33" s="45"/>
      <c r="K33" s="45"/>
      <c r="L33" s="46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</row>
    <row r="34" spans="1:68" s="43" customFormat="1" ht="25.5" customHeight="1">
      <c r="B34" s="59" t="s">
        <v>63</v>
      </c>
      <c r="C34" s="59"/>
      <c r="D34" s="59"/>
      <c r="E34" s="59"/>
      <c r="F34" s="59"/>
      <c r="G34" s="59"/>
      <c r="H34" s="59"/>
      <c r="I34" s="59"/>
      <c r="J34" s="59"/>
      <c r="K34" s="60" t="s">
        <v>23</v>
      </c>
      <c r="L34" s="60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</row>
    <row r="35" spans="1:68" s="16" customFormat="1" ht="15.75">
      <c r="B35" s="57"/>
      <c r="C35" s="57"/>
      <c r="D35" s="57"/>
      <c r="E35" s="57"/>
      <c r="F35" s="57"/>
      <c r="G35" s="57"/>
      <c r="H35" s="57"/>
      <c r="I35" s="57"/>
      <c r="K35" s="50"/>
      <c r="L35" s="1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</row>
    <row r="36" spans="1:68" s="16" customFormat="1" ht="15.75">
      <c r="B36" s="57"/>
      <c r="C36" s="57"/>
      <c r="D36" s="57"/>
      <c r="E36" s="57"/>
      <c r="F36" s="57"/>
      <c r="G36" s="57"/>
      <c r="H36" s="57"/>
      <c r="I36" s="57"/>
      <c r="L36" s="21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</row>
    <row r="37" spans="1:68" s="16" customFormat="1" ht="15.75">
      <c r="B37" s="18"/>
      <c r="C37" s="17"/>
      <c r="I37" s="20"/>
      <c r="J37" s="20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</row>
    <row r="38" spans="1:68" s="16" customFormat="1" ht="15.75">
      <c r="B38" s="1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</row>
    <row r="39" spans="1:68" s="16" customFormat="1" ht="15.75">
      <c r="B39" s="18"/>
      <c r="I39" s="20"/>
      <c r="K39" s="20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</row>
    <row r="40" spans="1:68" s="16" customFormat="1" ht="15.75">
      <c r="B40" s="18"/>
      <c r="L40" s="20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</row>
    <row r="44" spans="1:68">
      <c r="J44" s="4"/>
    </row>
  </sheetData>
  <mergeCells count="15">
    <mergeCell ref="A2:L3"/>
    <mergeCell ref="B36:I36"/>
    <mergeCell ref="H9:K9"/>
    <mergeCell ref="B34:J34"/>
    <mergeCell ref="B35:I35"/>
    <mergeCell ref="K34:L34"/>
    <mergeCell ref="G4:L4"/>
    <mergeCell ref="A9:A10"/>
    <mergeCell ref="B9:B10"/>
    <mergeCell ref="C9:C10"/>
    <mergeCell ref="D9:D10"/>
    <mergeCell ref="E9:G9"/>
    <mergeCell ref="A8:L8"/>
    <mergeCell ref="A7:L7"/>
    <mergeCell ref="A5:L6"/>
  </mergeCells>
  <phoneticPr fontId="7" type="noConversion"/>
  <pageMargins left="0.25" right="0.25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E16"/>
    </sheetView>
  </sheetViews>
  <sheetFormatPr defaultRowHeight="15"/>
  <cols>
    <col min="2" max="2" width="13.42578125" bestFit="1" customWidth="1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Расчет цены</vt:lpstr>
      <vt:lpstr>Лист1</vt:lpstr>
      <vt:lpstr>Лист2</vt:lpstr>
      <vt:lpstr>Лист3</vt:lpstr>
      <vt:lpstr>'Расчет цены'!Область_печати</vt:lpstr>
    </vt:vector>
  </TitlesOfParts>
  <Company>USLO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проскурня</dc:creator>
  <cp:lastModifiedBy>Жунусова Анастасия Романовна</cp:lastModifiedBy>
  <cp:lastPrinted>2026-09-14T14:56:33Z</cp:lastPrinted>
  <dcterms:created xsi:type="dcterms:W3CDTF">2018-08-23T06:16:08Z</dcterms:created>
  <dcterms:modified xsi:type="dcterms:W3CDTF">2026-09-15T08:09:38Z</dcterms:modified>
</cp:coreProperties>
</file>