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utroDV\Downloads\"/>
    </mc:Choice>
  </mc:AlternateContent>
  <xr:revisionPtr revIDLastSave="0" documentId="13_ncr:1_{2C1162AE-D645-4971-BEAE-AB900850271F}" xr6:coauthVersionLast="47" xr6:coauthVersionMax="47" xr10:uidLastSave="{00000000-0000-0000-0000-000000000000}"/>
  <bookViews>
    <workbookView xWindow="28680" yWindow="-120" windowWidth="29040" windowHeight="15840" tabRatio="736" xr2:uid="{00000000-000D-0000-FFFF-FFFF00000000}"/>
  </bookViews>
  <sheets>
    <sheet name="Свод ТЗ" sheetId="25" r:id="rId1"/>
    <sheet name="Свод по годам" sheetId="26" r:id="rId2"/>
    <sheet name="Функции" sheetId="19" r:id="rId3"/>
    <sheet name="Трудоемкость" sheetId="20" r:id="rId4"/>
    <sheet name="Расчет развития" sheetId="21" r:id="rId5"/>
    <sheet name="Коэффициенты" sheetId="22" r:id="rId6"/>
    <sheet name="Показатели для расчета НМЦК" sheetId="24" r:id="rId7"/>
  </sheets>
  <externalReferences>
    <externalReference r:id="rId8"/>
  </externalReferences>
  <definedNames>
    <definedName name="_ftn1" localSheetId="3">Трудоемкость!#REF!</definedName>
    <definedName name="_ftnref1" localSheetId="3">Трудоемкость!#REF!</definedName>
    <definedName name="_GoBack" localSheetId="3">Трудоемкость!#REF!</definedName>
    <definedName name="_Toc424036212" localSheetId="3">Трудоемкость!#REF!</definedName>
    <definedName name="_xlnm._FilterDatabase" localSheetId="3" hidden="1">Трудоемкость!$A$3:$AF$5</definedName>
    <definedName name="_xlnm._FilterDatabase" localSheetId="2" hidden="1">Функции!$A$1:$L$46</definedName>
    <definedName name="_xlnm.Print_Titles" localSheetId="3">Трудоемкость!$A:$B,Трудоемкость!$2:$3</definedName>
    <definedName name="_xlnm.Print_Area" localSheetId="5">Коэффициенты!$A$1:$L$62</definedName>
    <definedName name="_xlnm.Print_Area" localSheetId="4">'Расчет развития'!$A$1:$I$31</definedName>
    <definedName name="_xlnm.Print_Area" localSheetId="0">'Свод ТЗ'!$A$1:$I$17</definedName>
    <definedName name="_xlnm.Print_Area" localSheetId="3">Трудоемкость!$A$1:$AI$17</definedName>
    <definedName name="_xlnm.Print_Area" localSheetId="2">Функции!$A$1:$L$47</definedName>
  </definedNames>
  <calcPr calcId="191029" fullPrecision="0"/>
</workbook>
</file>

<file path=xl/calcChain.xml><?xml version="1.0" encoding="utf-8"?>
<calcChain xmlns="http://schemas.openxmlformats.org/spreadsheetml/2006/main">
  <c r="E8" i="25" l="1"/>
  <c r="H8" i="25"/>
  <c r="G7" i="26"/>
  <c r="G6" i="26"/>
  <c r="G5" i="26" l="1"/>
  <c r="I22" i="21"/>
  <c r="D22" i="21" l="1"/>
  <c r="E22" i="21" s="1"/>
  <c r="D23" i="21"/>
  <c r="B2" i="26"/>
  <c r="D24" i="21" l="1"/>
  <c r="C18" i="21"/>
  <c r="C17" i="21"/>
  <c r="C22" i="21" s="1"/>
  <c r="C16" i="21"/>
  <c r="C23" i="21" l="1"/>
  <c r="E23" i="21" s="1"/>
  <c r="E7" i="26" l="1"/>
  <c r="F23" i="21"/>
  <c r="F4" i="22"/>
  <c r="J4" i="22" l="1"/>
  <c r="A1" i="20"/>
  <c r="A5" i="21" s="1"/>
  <c r="B4" i="20"/>
  <c r="L20" i="19" l="1"/>
  <c r="L21" i="19"/>
  <c r="L22" i="19"/>
  <c r="L23" i="19"/>
  <c r="L24" i="19"/>
  <c r="L25" i="19"/>
  <c r="L26" i="19"/>
  <c r="L27" i="19"/>
  <c r="L28" i="19"/>
  <c r="L29" i="19"/>
  <c r="L30" i="19"/>
  <c r="L31" i="19"/>
  <c r="L32" i="19"/>
  <c r="H14" i="19"/>
  <c r="L10" i="19" l="1"/>
  <c r="L43" i="19" l="1"/>
  <c r="L46" i="19"/>
  <c r="E41" i="19" l="1"/>
  <c r="F41" i="19"/>
  <c r="G41" i="19"/>
  <c r="H41" i="19"/>
  <c r="I41" i="19"/>
  <c r="J41" i="19"/>
  <c r="K41" i="19"/>
  <c r="L7" i="19" l="1"/>
  <c r="L6" i="19"/>
  <c r="L42" i="19"/>
  <c r="D41" i="19"/>
  <c r="L38" i="19" l="1"/>
  <c r="L37" i="19"/>
  <c r="L39" i="19" l="1"/>
  <c r="L40" i="19"/>
  <c r="L5" i="19" l="1"/>
  <c r="L8" i="19"/>
  <c r="L9" i="19"/>
  <c r="L11" i="19"/>
  <c r="L12" i="19"/>
  <c r="L13" i="19"/>
  <c r="L36" i="19" l="1"/>
  <c r="K33" i="19"/>
  <c r="J33" i="19"/>
  <c r="I33" i="19"/>
  <c r="H33" i="19"/>
  <c r="G33" i="19"/>
  <c r="F33" i="19"/>
  <c r="E33" i="19"/>
  <c r="D33" i="19"/>
  <c r="L34" i="19" l="1"/>
  <c r="L15" i="19"/>
  <c r="L18" i="19" l="1"/>
  <c r="K4" i="19" l="1"/>
  <c r="J4" i="19"/>
  <c r="I4" i="19"/>
  <c r="H4" i="19"/>
  <c r="G4" i="19"/>
  <c r="F4" i="19"/>
  <c r="E4" i="19"/>
  <c r="D4" i="19"/>
  <c r="C5" i="20" s="1"/>
  <c r="K14" i="19"/>
  <c r="J14" i="19"/>
  <c r="I14" i="19"/>
  <c r="G14" i="19"/>
  <c r="F14" i="19"/>
  <c r="E14" i="19"/>
  <c r="D14" i="19"/>
  <c r="E3" i="19" l="1"/>
  <c r="D3" i="19"/>
  <c r="F3" i="19"/>
  <c r="G3" i="19"/>
  <c r="J3" i="19"/>
  <c r="H3" i="19"/>
  <c r="I3" i="19"/>
  <c r="K3" i="19"/>
  <c r="L33" i="19"/>
  <c r="L44" i="19" l="1"/>
  <c r="L45" i="19"/>
  <c r="L19" i="19"/>
  <c r="L14" i="19" s="1"/>
  <c r="L41" i="19" l="1"/>
  <c r="J7" i="22" l="1"/>
  <c r="J6" i="22"/>
  <c r="J5" i="22"/>
  <c r="I7" i="22"/>
  <c r="I6" i="22"/>
  <c r="I5" i="22"/>
  <c r="I4" i="22"/>
  <c r="H7" i="22"/>
  <c r="H6" i="22"/>
  <c r="H5" i="22"/>
  <c r="H4" i="22"/>
  <c r="G7" i="22"/>
  <c r="G6" i="22"/>
  <c r="G5" i="22"/>
  <c r="G4" i="22"/>
  <c r="F5" i="22"/>
  <c r="F6" i="22"/>
  <c r="E7" i="22"/>
  <c r="E6" i="22"/>
  <c r="E5" i="22"/>
  <c r="E4" i="22"/>
  <c r="D7" i="22"/>
  <c r="D6" i="22"/>
  <c r="D5" i="22"/>
  <c r="D4" i="22"/>
  <c r="C7" i="22"/>
  <c r="C6" i="22"/>
  <c r="C5" i="22"/>
  <c r="C4" i="22"/>
  <c r="D8" i="20"/>
  <c r="E8" i="20"/>
  <c r="F8" i="20"/>
  <c r="G8" i="20"/>
  <c r="H8" i="20"/>
  <c r="I8" i="20"/>
  <c r="J8" i="20"/>
  <c r="C8" i="20"/>
  <c r="D7" i="20"/>
  <c r="E7" i="20"/>
  <c r="F7" i="20"/>
  <c r="G7" i="20"/>
  <c r="H7" i="20"/>
  <c r="I7" i="20"/>
  <c r="J7" i="20"/>
  <c r="C7" i="20"/>
  <c r="D6" i="20"/>
  <c r="E6" i="20"/>
  <c r="F6" i="20"/>
  <c r="G6" i="20"/>
  <c r="H6" i="20"/>
  <c r="I6" i="20"/>
  <c r="J6" i="20"/>
  <c r="C6" i="20"/>
  <c r="D5" i="20"/>
  <c r="E5" i="20"/>
  <c r="F5" i="20"/>
  <c r="G5" i="20"/>
  <c r="H5" i="20"/>
  <c r="I5" i="20"/>
  <c r="J5" i="20"/>
  <c r="L5" i="20"/>
  <c r="B8" i="20"/>
  <c r="B7" i="22" s="1"/>
  <c r="B7" i="20"/>
  <c r="B6" i="22" s="1"/>
  <c r="B6" i="20"/>
  <c r="B5" i="22" s="1"/>
  <c r="B5" i="20"/>
  <c r="B4" i="22" s="1"/>
  <c r="K4" i="22" l="1"/>
  <c r="C4" i="20"/>
  <c r="L4" i="19" l="1"/>
  <c r="L3" i="19" l="1"/>
  <c r="K8" i="20"/>
  <c r="K5" i="20" l="1"/>
  <c r="AE6" i="20"/>
  <c r="AE5" i="20"/>
  <c r="AE7" i="20"/>
  <c r="AE8" i="20"/>
  <c r="K7" i="20" l="1"/>
  <c r="K6" i="20"/>
  <c r="AD7" i="20"/>
  <c r="AD8" i="20"/>
  <c r="AC7" i="20"/>
  <c r="AC8" i="20"/>
  <c r="AB7" i="20"/>
  <c r="AB8" i="20"/>
  <c r="AA7" i="20"/>
  <c r="AA8" i="20"/>
  <c r="Z7" i="20"/>
  <c r="Z8" i="20"/>
  <c r="Y7" i="20"/>
  <c r="Y8" i="20"/>
  <c r="X7" i="20"/>
  <c r="X8" i="20"/>
  <c r="K7" i="22"/>
  <c r="K6" i="22"/>
  <c r="S6" i="20"/>
  <c r="S8" i="20"/>
  <c r="K4" i="20" l="1"/>
  <c r="AF7" i="20"/>
  <c r="AF8" i="20"/>
  <c r="S7" i="20"/>
  <c r="L8" i="20"/>
  <c r="L6" i="20"/>
  <c r="M8" i="20"/>
  <c r="M6" i="20"/>
  <c r="N8" i="20"/>
  <c r="N6" i="20"/>
  <c r="O8" i="20"/>
  <c r="O6" i="20"/>
  <c r="P8" i="20"/>
  <c r="P6" i="20"/>
  <c r="Q8" i="20"/>
  <c r="Q6" i="20"/>
  <c r="R8" i="20"/>
  <c r="R6" i="20"/>
  <c r="L7" i="20"/>
  <c r="M7" i="20"/>
  <c r="N7" i="20"/>
  <c r="O7" i="20"/>
  <c r="P7" i="20"/>
  <c r="Q7" i="20"/>
  <c r="R7" i="20"/>
  <c r="T8" i="20" l="1"/>
  <c r="W8" i="20" s="1"/>
  <c r="AH8" i="20" s="1"/>
  <c r="T6" i="20"/>
  <c r="T7" i="20"/>
  <c r="W7" i="20" s="1"/>
  <c r="AH7" i="20" s="1"/>
  <c r="E10" i="21"/>
  <c r="B16" i="21" s="1"/>
  <c r="K5" i="22" l="1"/>
  <c r="X6" i="20"/>
  <c r="Y6" i="20"/>
  <c r="Z6" i="20"/>
  <c r="AA6" i="20"/>
  <c r="AB6" i="20"/>
  <c r="AC6" i="20"/>
  <c r="AD6" i="20"/>
  <c r="AF6" i="20" l="1"/>
  <c r="W6" i="20"/>
  <c r="AH6" i="20" l="1"/>
  <c r="Y5" i="20" l="1"/>
  <c r="Z5" i="20"/>
  <c r="AA5" i="20"/>
  <c r="AB5" i="20"/>
  <c r="AC5" i="20"/>
  <c r="AD5" i="20"/>
  <c r="X5" i="20"/>
  <c r="AF5" i="20" l="1"/>
  <c r="J4" i="20" l="1"/>
  <c r="H4" i="20"/>
  <c r="F4" i="20" l="1"/>
  <c r="O5" i="20"/>
  <c r="O4" i="20" s="1"/>
  <c r="N5" i="20"/>
  <c r="N4" i="20" s="1"/>
  <c r="E4" i="20"/>
  <c r="P5" i="20"/>
  <c r="P4" i="20" s="1"/>
  <c r="G4" i="20"/>
  <c r="D4" i="20"/>
  <c r="M5" i="20"/>
  <c r="M4" i="20" s="1"/>
  <c r="I4" i="20"/>
  <c r="R5" i="20"/>
  <c r="R4" i="20" s="1"/>
  <c r="Q5" i="20"/>
  <c r="Q4" i="20" s="1"/>
  <c r="S5" i="20"/>
  <c r="S4" i="20" s="1"/>
  <c r="T5" i="20" l="1"/>
  <c r="T10" i="20" s="1"/>
  <c r="L4" i="20"/>
  <c r="T9" i="20" l="1"/>
  <c r="W5" i="20"/>
  <c r="W10" i="20" s="1"/>
  <c r="T4" i="20" l="1"/>
  <c r="T11" i="20"/>
  <c r="AH5" i="20"/>
  <c r="W9" i="20"/>
  <c r="AH9" i="20" l="1"/>
  <c r="AH10" i="20"/>
  <c r="W4" i="20"/>
  <c r="W11" i="20"/>
  <c r="AH4" i="20"/>
  <c r="AH11" i="20"/>
  <c r="AI8" i="20"/>
  <c r="AI7" i="20"/>
  <c r="AI6" i="20"/>
  <c r="AI5" i="20"/>
  <c r="AI9" i="20" l="1"/>
  <c r="F22" i="21"/>
  <c r="AI4" i="20"/>
  <c r="E6" i="26" l="1"/>
  <c r="E5" i="26" s="1"/>
  <c r="E24" i="21"/>
  <c r="E9" i="25" l="1"/>
  <c r="F26" i="21"/>
  <c r="G22" i="21" l="1"/>
  <c r="G23" i="21"/>
  <c r="I23" i="21" l="1"/>
  <c r="H23" i="21"/>
  <c r="H22" i="21"/>
  <c r="G24" i="21"/>
  <c r="J23" i="21" l="1"/>
  <c r="M23" i="21" s="1"/>
  <c r="J22" i="21"/>
  <c r="M22" i="21" s="1"/>
  <c r="I24" i="21"/>
  <c r="K22" i="21" l="1"/>
  <c r="M24" i="21"/>
  <c r="L22" i="21"/>
  <c r="K23" i="21"/>
  <c r="K24" i="21" s="1"/>
  <c r="L23" i="21" l="1"/>
</calcChain>
</file>

<file path=xl/sharedStrings.xml><?xml version="1.0" encoding="utf-8"?>
<sst xmlns="http://schemas.openxmlformats.org/spreadsheetml/2006/main" count="309" uniqueCount="241">
  <si>
    <t>№</t>
  </si>
  <si>
    <t>Наименование выполняемых работ /модулей ИС</t>
  </si>
  <si>
    <t>ИТОГО</t>
  </si>
  <si>
    <t>Общие расчетные трудозатраты, чел.-мес.</t>
  </si>
  <si>
    <t>Коэффициенты трудоемкости</t>
  </si>
  <si>
    <t>№ п/п</t>
  </si>
  <si>
    <t>К-нт доли з/п в себесто-имости</t>
  </si>
  <si>
    <t xml:space="preserve">К-нт рентабельности </t>
  </si>
  <si>
    <r>
      <t>Значение коэффициента трудоемкости (МТ</t>
    </r>
    <r>
      <rPr>
        <vertAlign val="subscript"/>
        <sz val="12"/>
        <color theme="1"/>
        <rFont val="Times New Roman"/>
        <family val="1"/>
        <charset val="204"/>
      </rPr>
      <t>7</t>
    </r>
    <r>
      <rPr>
        <sz val="12"/>
        <color theme="1"/>
        <rFont val="Times New Roman"/>
        <family val="1"/>
        <charset val="204"/>
      </rPr>
      <t>)</t>
    </r>
  </si>
  <si>
    <t>Характер выполняемых работ</t>
  </si>
  <si>
    <t>Коэффициент определяется отдельно по каждой из подсистем ИС</t>
  </si>
  <si>
    <r>
      <t>Значение коэффициента трудоемкости (МТ</t>
    </r>
    <r>
      <rPr>
        <vertAlign val="subscript"/>
        <sz val="12"/>
        <color theme="1"/>
        <rFont val="Times New Roman"/>
        <family val="1"/>
        <charset val="204"/>
      </rPr>
      <t>6</t>
    </r>
    <r>
      <rPr>
        <sz val="12"/>
        <color theme="1"/>
        <rFont val="Times New Roman"/>
        <family val="1"/>
        <charset val="204"/>
      </rPr>
      <t>)</t>
    </r>
  </si>
  <si>
    <t>чаще чем 1 раз в 6 месяцев</t>
  </si>
  <si>
    <t>от 1 раза в 12 месяцев до 1 раза в 6 месяцев</t>
  </si>
  <si>
    <t xml:space="preserve">Выход обновления ОС либо СУБД   </t>
  </si>
  <si>
    <r>
      <t>6. Коэффициент трудоемкости «Частота обновления</t>
    </r>
    <r>
      <rPr>
        <sz val="12"/>
        <color rgb="FF000000"/>
        <rFont val="Times New Roman"/>
        <family val="1"/>
        <charset val="204"/>
      </rPr>
      <t xml:space="preserve"> платформы</t>
    </r>
    <r>
      <rPr>
        <sz val="12"/>
        <color theme="1"/>
        <rFont val="Times New Roman"/>
        <family val="1"/>
        <charset val="204"/>
      </rPr>
      <t>» (МТ</t>
    </r>
    <r>
      <rPr>
        <vertAlign val="subscript"/>
        <sz val="12"/>
        <color theme="1"/>
        <rFont val="Times New Roman"/>
        <family val="1"/>
        <charset val="204"/>
      </rPr>
      <t>6</t>
    </r>
    <r>
      <rPr>
        <sz val="12"/>
        <color theme="1"/>
        <rFont val="Times New Roman"/>
        <family val="1"/>
        <charset val="204"/>
      </rPr>
      <t xml:space="preserve">) </t>
    </r>
  </si>
  <si>
    <r>
      <t>Значение коэффициента трудоемкости (МТ</t>
    </r>
    <r>
      <rPr>
        <vertAlign val="subscript"/>
        <sz val="12"/>
        <color theme="1"/>
        <rFont val="Times New Roman"/>
        <family val="1"/>
        <charset val="204"/>
      </rPr>
      <t>5</t>
    </r>
    <r>
      <rPr>
        <sz val="12"/>
        <color theme="1"/>
        <rFont val="Times New Roman"/>
        <family val="1"/>
        <charset val="204"/>
      </rPr>
      <t>)</t>
    </r>
  </si>
  <si>
    <t>предусматривается</t>
  </si>
  <si>
    <t>не</t>
  </si>
  <si>
    <t xml:space="preserve">Использование системой мобильных устройств  </t>
  </si>
  <si>
    <r>
      <t>Значение коэффициента трудоемкости (МТ</t>
    </r>
    <r>
      <rPr>
        <vertAlign val="subscript"/>
        <sz val="12"/>
        <color theme="1"/>
        <rFont val="Times New Roman"/>
        <family val="1"/>
        <charset val="204"/>
      </rPr>
      <t>4</t>
    </r>
    <r>
      <rPr>
        <sz val="12"/>
        <color theme="1"/>
        <rFont val="Times New Roman"/>
        <family val="1"/>
        <charset val="204"/>
      </rPr>
      <t>)</t>
    </r>
  </si>
  <si>
    <t>информационно-аналитическая, управляющая</t>
  </si>
  <si>
    <t>обеспечения деятельности ОИВ, портал, прочая</t>
  </si>
  <si>
    <t>информационно-поисковая (реестр, регистр и др.)</t>
  </si>
  <si>
    <t xml:space="preserve">Класс разрабатываемой ИС  </t>
  </si>
  <si>
    <r>
      <t>4. Коэффициент трудоемкости «Сложность</t>
    </r>
    <r>
      <rPr>
        <sz val="12"/>
        <color rgb="FF000000"/>
        <rFont val="Times New Roman"/>
        <family val="1"/>
        <charset val="204"/>
      </rPr>
      <t xml:space="preserve"> информационной системы»</t>
    </r>
    <r>
      <rPr>
        <sz val="12"/>
        <color theme="1"/>
        <rFont val="Times New Roman"/>
        <family val="1"/>
        <charset val="204"/>
      </rPr>
      <t xml:space="preserve"> (МТ</t>
    </r>
    <r>
      <rPr>
        <vertAlign val="subscript"/>
        <sz val="12"/>
        <color theme="1"/>
        <rFont val="Times New Roman"/>
        <family val="1"/>
        <charset val="204"/>
      </rPr>
      <t>4</t>
    </r>
    <r>
      <rPr>
        <sz val="12"/>
        <color theme="1"/>
        <rFont val="Times New Roman"/>
        <family val="1"/>
        <charset val="204"/>
      </rPr>
      <t>)</t>
    </r>
  </si>
  <si>
    <r>
      <t>Значение коэффициента трудоемкости (МТ</t>
    </r>
    <r>
      <rPr>
        <vertAlign val="subscript"/>
        <sz val="12"/>
        <color theme="1"/>
        <rFont val="Times New Roman"/>
        <family val="1"/>
        <charset val="204"/>
      </rPr>
      <t>3</t>
    </r>
    <r>
      <rPr>
        <sz val="12"/>
        <color theme="1"/>
        <rFont val="Times New Roman"/>
        <family val="1"/>
        <charset val="204"/>
      </rPr>
      <t>)</t>
    </r>
  </si>
  <si>
    <t>свыше 20</t>
  </si>
  <si>
    <t>от 10 до 20</t>
  </si>
  <si>
    <t>менее 10</t>
  </si>
  <si>
    <t>Количество интеграций</t>
  </si>
  <si>
    <t>Коэффициент определяется по ИС в целом</t>
  </si>
  <si>
    <r>
      <t>Значение коэффициента трудоемкости (МТ</t>
    </r>
    <r>
      <rPr>
        <vertAlign val="subscript"/>
        <sz val="12"/>
        <color theme="1"/>
        <rFont val="Times New Roman"/>
        <family val="1"/>
        <charset val="204"/>
      </rPr>
      <t>2</t>
    </r>
    <r>
      <rPr>
        <sz val="12"/>
        <color theme="1"/>
        <rFont val="Times New Roman"/>
        <family val="1"/>
        <charset val="204"/>
      </rPr>
      <t>)</t>
    </r>
  </si>
  <si>
    <t xml:space="preserve">Значение отношения кол-во объектов предметной области/размер ИС  </t>
  </si>
  <si>
    <r>
      <t>Значение коэффициента трудоемкости (МТ</t>
    </r>
    <r>
      <rPr>
        <vertAlign val="subscript"/>
        <sz val="12"/>
        <color theme="1"/>
        <rFont val="Times New Roman"/>
        <family val="1"/>
        <charset val="204"/>
      </rPr>
      <t>1</t>
    </r>
    <r>
      <rPr>
        <sz val="12"/>
        <color theme="1"/>
        <rFont val="Times New Roman"/>
        <family val="1"/>
        <charset val="204"/>
      </rPr>
      <t>)</t>
    </r>
  </si>
  <si>
    <t>критичная ИС</t>
  </si>
  <si>
    <t>общегородская ИС</t>
  </si>
  <si>
    <t>отраслевая ИС</t>
  </si>
  <si>
    <t xml:space="preserve">Тип разрабатываемой ИС  </t>
  </si>
  <si>
    <r>
      <t>1. Коэффициент трудоемкости «Требуемая надежность информационной системы» (МТ</t>
    </r>
    <r>
      <rPr>
        <vertAlign val="subscript"/>
        <sz val="12"/>
        <color theme="1"/>
        <rFont val="Times New Roman"/>
        <family val="1"/>
        <charset val="204"/>
      </rPr>
      <t>1</t>
    </r>
    <r>
      <rPr>
        <sz val="12"/>
        <color theme="1"/>
        <rFont val="Times New Roman"/>
        <family val="1"/>
        <charset val="204"/>
      </rPr>
      <t>)</t>
    </r>
  </si>
  <si>
    <t>Год</t>
  </si>
  <si>
    <t>язык высокого уровня</t>
  </si>
  <si>
    <t>Базовые трудозатраты</t>
  </si>
  <si>
    <t>К-нт преобраз. ФТ в БТ</t>
  </si>
  <si>
    <t xml:space="preserve">Стоимость единицы трудозатрат (чел-мес.), руб. </t>
  </si>
  <si>
    <r>
      <t>2. Коэффициент трудоемкости «Среда разработки</t>
    </r>
    <r>
      <rPr>
        <sz val="12"/>
        <color rgb="FF000000"/>
        <rFont val="Times New Roman"/>
        <family val="1"/>
        <charset val="204"/>
      </rPr>
      <t>»</t>
    </r>
    <r>
      <rPr>
        <sz val="12"/>
        <color theme="1"/>
        <rFont val="Times New Roman"/>
        <family val="1"/>
        <charset val="204"/>
      </rPr>
      <t xml:space="preserve"> (МТ</t>
    </r>
    <r>
      <rPr>
        <vertAlign val="subscript"/>
        <sz val="12"/>
        <color theme="1"/>
        <rFont val="Times New Roman"/>
        <family val="1"/>
        <charset val="204"/>
      </rPr>
      <t>2</t>
    </r>
    <r>
      <rPr>
        <sz val="12"/>
        <color theme="1"/>
        <rFont val="Times New Roman"/>
        <family val="1"/>
        <charset val="204"/>
      </rPr>
      <t>)</t>
    </r>
  </si>
  <si>
    <t>2 среды</t>
  </si>
  <si>
    <t>3 среды</t>
  </si>
  <si>
    <t>4 среды</t>
  </si>
  <si>
    <t>реже чем 1 раз в 12 месяцев</t>
  </si>
  <si>
    <r>
      <t>8. Коэффициент трудоемкости «Сложность аналитической деятельности и проектирования» (МТ</t>
    </r>
    <r>
      <rPr>
        <vertAlign val="subscript"/>
        <sz val="12"/>
        <color theme="1"/>
        <rFont val="Times New Roman"/>
        <family val="1"/>
        <charset val="204"/>
      </rPr>
      <t>8</t>
    </r>
    <r>
      <rPr>
        <sz val="12"/>
        <color theme="1"/>
        <rFont val="Times New Roman"/>
        <family val="1"/>
        <charset val="204"/>
      </rPr>
      <t>)</t>
    </r>
  </si>
  <si>
    <t>общие расчетные трудозатраты, чел.-месяцев</t>
  </si>
  <si>
    <t>Итоговая стоимость работ</t>
  </si>
  <si>
    <t>Стоимость выполнения работ по разработке информационной системы по годам, (руб.) без НДС</t>
  </si>
  <si>
    <t>Расчет стоимости единицы трудозатрат</t>
  </si>
  <si>
    <r>
      <t>Значение коэффициента трудоемкости (МТ</t>
    </r>
    <r>
      <rPr>
        <vertAlign val="subscript"/>
        <sz val="12"/>
        <color theme="1"/>
        <rFont val="Times New Roman"/>
        <family val="1"/>
        <charset val="204"/>
      </rPr>
      <t>8</t>
    </r>
    <r>
      <rPr>
        <sz val="12"/>
        <color theme="1"/>
        <rFont val="Times New Roman"/>
        <family val="1"/>
        <charset val="204"/>
      </rPr>
      <t>)</t>
    </r>
  </si>
  <si>
    <t>развитие и/или модернизация подсистем действующей ИС</t>
  </si>
  <si>
    <t>создание новых подсистем действующей ИС</t>
  </si>
  <si>
    <t>создание новой ИС</t>
  </si>
  <si>
    <t>Сложность аналитической деятельности и проектирования</t>
  </si>
  <si>
    <t>Не требуется</t>
  </si>
  <si>
    <t>Наличие модели архитектуры (или новая подсистема)</t>
  </si>
  <si>
    <t>Отсутствие модели архитектуры</t>
  </si>
  <si>
    <t>Способ реализации (уровень языка разработки)</t>
  </si>
  <si>
    <t>Количество прочих задач</t>
  </si>
  <si>
    <t>Количество детализированных задач</t>
  </si>
  <si>
    <t>Коэффициент, учитывающий инфляцию в i-й год финансирования</t>
  </si>
  <si>
    <t>Среднемесячная заработная плата по данным Мосстата, руб.*</t>
  </si>
  <si>
    <r>
      <t>Внутренние логические файлы 
Ф</t>
    </r>
    <r>
      <rPr>
        <b/>
        <vertAlign val="subscript"/>
        <sz val="10"/>
        <rFont val="Times New Roman"/>
        <family val="1"/>
        <charset val="204"/>
      </rPr>
      <t>1</t>
    </r>
  </si>
  <si>
    <r>
      <t>МТ</t>
    </r>
    <r>
      <rPr>
        <b/>
        <vertAlign val="subscript"/>
        <sz val="12"/>
        <rFont val="Times New Roman"/>
        <family val="1"/>
        <charset val="204"/>
      </rPr>
      <t>1</t>
    </r>
  </si>
  <si>
    <r>
      <t>МТ</t>
    </r>
    <r>
      <rPr>
        <b/>
        <vertAlign val="subscript"/>
        <sz val="12"/>
        <rFont val="Times New Roman"/>
        <family val="1"/>
        <charset val="204"/>
      </rPr>
      <t>2</t>
    </r>
    <r>
      <rPr>
        <sz val="10"/>
        <rFont val="Arial"/>
        <family val="2"/>
      </rPr>
      <t/>
    </r>
  </si>
  <si>
    <r>
      <t>МТ</t>
    </r>
    <r>
      <rPr>
        <b/>
        <vertAlign val="subscript"/>
        <sz val="12"/>
        <rFont val="Times New Roman"/>
        <family val="1"/>
        <charset val="204"/>
      </rPr>
      <t>3</t>
    </r>
    <r>
      <rPr>
        <sz val="11"/>
        <color theme="1"/>
        <rFont val="Calibri"/>
        <family val="2"/>
        <charset val="204"/>
        <scheme val="minor"/>
      </rPr>
      <t/>
    </r>
  </si>
  <si>
    <r>
      <t>МТ</t>
    </r>
    <r>
      <rPr>
        <b/>
        <vertAlign val="subscript"/>
        <sz val="12"/>
        <rFont val="Times New Roman"/>
        <family val="1"/>
        <charset val="204"/>
      </rPr>
      <t>4</t>
    </r>
    <r>
      <rPr>
        <sz val="11"/>
        <color theme="1"/>
        <rFont val="Calibri"/>
        <family val="2"/>
        <charset val="204"/>
        <scheme val="minor"/>
      </rPr>
      <t/>
    </r>
  </si>
  <si>
    <r>
      <t>МТ</t>
    </r>
    <r>
      <rPr>
        <b/>
        <vertAlign val="subscript"/>
        <sz val="12"/>
        <rFont val="Times New Roman"/>
        <family val="1"/>
        <charset val="204"/>
      </rPr>
      <t>5</t>
    </r>
    <r>
      <rPr>
        <sz val="11"/>
        <color theme="1"/>
        <rFont val="Calibri"/>
        <family val="2"/>
        <charset val="204"/>
        <scheme val="minor"/>
      </rPr>
      <t/>
    </r>
  </si>
  <si>
    <r>
      <t>МТ</t>
    </r>
    <r>
      <rPr>
        <b/>
        <vertAlign val="subscript"/>
        <sz val="12"/>
        <rFont val="Times New Roman"/>
        <family val="1"/>
        <charset val="204"/>
      </rPr>
      <t>6</t>
    </r>
  </si>
  <si>
    <r>
      <t>МТ</t>
    </r>
    <r>
      <rPr>
        <b/>
        <vertAlign val="subscript"/>
        <sz val="12"/>
        <rFont val="Times New Roman"/>
        <family val="1"/>
        <charset val="204"/>
      </rPr>
      <t>7</t>
    </r>
    <r>
      <rPr>
        <sz val="11"/>
        <color theme="1"/>
        <rFont val="Calibri"/>
        <family val="2"/>
        <charset val="204"/>
        <scheme val="minor"/>
      </rPr>
      <t/>
    </r>
  </si>
  <si>
    <r>
      <t>МТ</t>
    </r>
    <r>
      <rPr>
        <b/>
        <vertAlign val="subscript"/>
        <sz val="12"/>
        <rFont val="Times New Roman"/>
        <family val="1"/>
        <charset val="204"/>
      </rPr>
      <t>8</t>
    </r>
    <r>
      <rPr>
        <sz val="11"/>
        <color theme="1"/>
        <rFont val="Calibri"/>
        <family val="2"/>
        <charset val="204"/>
        <scheme val="minor"/>
      </rPr>
      <t/>
    </r>
  </si>
  <si>
    <r>
      <t>Количество функций обработки информации (Ф</t>
    </r>
    <r>
      <rPr>
        <b/>
        <vertAlign val="subscript"/>
        <sz val="12"/>
        <color theme="1"/>
        <rFont val="Times New Roman"/>
        <family val="1"/>
        <charset val="204"/>
      </rPr>
      <t>i</t>
    </r>
    <r>
      <rPr>
        <b/>
        <sz val="12"/>
        <color theme="1"/>
        <rFont val="Times New Roman"/>
        <family val="1"/>
        <charset val="204"/>
      </rPr>
      <t>)</t>
    </r>
  </si>
  <si>
    <r>
      <t>Количество функциональных точек (ФТ</t>
    </r>
    <r>
      <rPr>
        <b/>
        <vertAlign val="subscript"/>
        <sz val="12"/>
        <color theme="1"/>
        <rFont val="Times New Roman"/>
        <family val="1"/>
        <charset val="204"/>
      </rPr>
      <t>i</t>
    </r>
    <r>
      <rPr>
        <b/>
        <sz val="12"/>
        <color theme="1"/>
        <rFont val="Times New Roman"/>
        <family val="1"/>
        <charset val="204"/>
      </rPr>
      <t>)</t>
    </r>
  </si>
  <si>
    <r>
      <t>Ф</t>
    </r>
    <r>
      <rPr>
        <b/>
        <vertAlign val="subscript"/>
        <sz val="12"/>
        <color theme="1"/>
        <rFont val="Times New Roman"/>
        <family val="1"/>
        <charset val="204"/>
      </rPr>
      <t>1</t>
    </r>
  </si>
  <si>
    <r>
      <t>Ф</t>
    </r>
    <r>
      <rPr>
        <b/>
        <vertAlign val="subscript"/>
        <sz val="12"/>
        <color theme="1"/>
        <rFont val="Times New Roman"/>
        <family val="1"/>
        <charset val="204"/>
      </rPr>
      <t>2</t>
    </r>
    <r>
      <rPr>
        <sz val="10"/>
        <rFont val="Arial"/>
        <family val="2"/>
      </rPr>
      <t/>
    </r>
  </si>
  <si>
    <r>
      <t>Ф</t>
    </r>
    <r>
      <rPr>
        <b/>
        <vertAlign val="subscript"/>
        <sz val="12"/>
        <color theme="1"/>
        <rFont val="Times New Roman"/>
        <family val="1"/>
        <charset val="204"/>
      </rPr>
      <t>3</t>
    </r>
    <r>
      <rPr>
        <sz val="10"/>
        <rFont val="Arial"/>
        <family val="2"/>
      </rPr>
      <t/>
    </r>
  </si>
  <si>
    <r>
      <t>Ф</t>
    </r>
    <r>
      <rPr>
        <b/>
        <vertAlign val="subscript"/>
        <sz val="12"/>
        <color theme="1"/>
        <rFont val="Times New Roman"/>
        <family val="1"/>
        <charset val="204"/>
      </rPr>
      <t>4</t>
    </r>
    <r>
      <rPr>
        <sz val="10"/>
        <rFont val="Arial"/>
        <family val="2"/>
      </rPr>
      <t/>
    </r>
  </si>
  <si>
    <r>
      <t>Ф</t>
    </r>
    <r>
      <rPr>
        <b/>
        <vertAlign val="subscript"/>
        <sz val="12"/>
        <color theme="1"/>
        <rFont val="Times New Roman"/>
        <family val="1"/>
        <charset val="204"/>
      </rPr>
      <t>5</t>
    </r>
    <r>
      <rPr>
        <sz val="10"/>
        <rFont val="Arial"/>
        <family val="2"/>
      </rPr>
      <t/>
    </r>
  </si>
  <si>
    <r>
      <t>Ф</t>
    </r>
    <r>
      <rPr>
        <b/>
        <vertAlign val="subscript"/>
        <sz val="12"/>
        <color theme="1"/>
        <rFont val="Times New Roman"/>
        <family val="1"/>
        <charset val="204"/>
      </rPr>
      <t>6</t>
    </r>
    <r>
      <rPr>
        <sz val="10"/>
        <rFont val="Arial"/>
        <family val="2"/>
      </rPr>
      <t/>
    </r>
  </si>
  <si>
    <r>
      <t>Ф</t>
    </r>
    <r>
      <rPr>
        <b/>
        <vertAlign val="subscript"/>
        <sz val="12"/>
        <color theme="1"/>
        <rFont val="Times New Roman"/>
        <family val="1"/>
        <charset val="204"/>
      </rPr>
      <t>7</t>
    </r>
    <r>
      <rPr>
        <sz val="10"/>
        <rFont val="Arial"/>
        <family val="2"/>
      </rPr>
      <t/>
    </r>
  </si>
  <si>
    <r>
      <t>Ф</t>
    </r>
    <r>
      <rPr>
        <b/>
        <vertAlign val="subscript"/>
        <sz val="12"/>
        <color theme="1"/>
        <rFont val="Times New Roman"/>
        <family val="1"/>
        <charset val="204"/>
      </rPr>
      <t>8</t>
    </r>
    <r>
      <rPr>
        <sz val="10"/>
        <rFont val="Arial"/>
        <family val="2"/>
      </rPr>
      <t/>
    </r>
  </si>
  <si>
    <r>
      <t>ФТ</t>
    </r>
    <r>
      <rPr>
        <b/>
        <vertAlign val="subscript"/>
        <sz val="12"/>
        <color theme="1"/>
        <rFont val="Times New Roman"/>
        <family val="1"/>
        <charset val="204"/>
      </rPr>
      <t>1</t>
    </r>
  </si>
  <si>
    <r>
      <t>ФТ</t>
    </r>
    <r>
      <rPr>
        <b/>
        <vertAlign val="subscript"/>
        <sz val="12"/>
        <color theme="1"/>
        <rFont val="Times New Roman"/>
        <family val="1"/>
        <charset val="204"/>
      </rPr>
      <t>2</t>
    </r>
    <r>
      <rPr>
        <sz val="10"/>
        <rFont val="Arial"/>
        <family val="2"/>
      </rPr>
      <t/>
    </r>
  </si>
  <si>
    <r>
      <t>ФТ</t>
    </r>
    <r>
      <rPr>
        <b/>
        <vertAlign val="subscript"/>
        <sz val="12"/>
        <color theme="1"/>
        <rFont val="Times New Roman"/>
        <family val="1"/>
        <charset val="204"/>
      </rPr>
      <t>3</t>
    </r>
    <r>
      <rPr>
        <sz val="10"/>
        <rFont val="Arial"/>
        <family val="2"/>
      </rPr>
      <t/>
    </r>
  </si>
  <si>
    <r>
      <t>ФТ</t>
    </r>
    <r>
      <rPr>
        <b/>
        <vertAlign val="subscript"/>
        <sz val="12"/>
        <color theme="1"/>
        <rFont val="Times New Roman"/>
        <family val="1"/>
        <charset val="204"/>
      </rPr>
      <t>4</t>
    </r>
    <r>
      <rPr>
        <sz val="10"/>
        <rFont val="Arial"/>
        <family val="2"/>
      </rPr>
      <t/>
    </r>
  </si>
  <si>
    <r>
      <t>ФТ</t>
    </r>
    <r>
      <rPr>
        <b/>
        <vertAlign val="subscript"/>
        <sz val="12"/>
        <color theme="1"/>
        <rFont val="Times New Roman"/>
        <family val="1"/>
        <charset val="204"/>
      </rPr>
      <t>5</t>
    </r>
    <r>
      <rPr>
        <sz val="10"/>
        <rFont val="Arial"/>
        <family val="2"/>
      </rPr>
      <t/>
    </r>
  </si>
  <si>
    <r>
      <t>ФТ</t>
    </r>
    <r>
      <rPr>
        <b/>
        <vertAlign val="subscript"/>
        <sz val="12"/>
        <color theme="1"/>
        <rFont val="Times New Roman"/>
        <family val="1"/>
        <charset val="204"/>
      </rPr>
      <t>6</t>
    </r>
    <r>
      <rPr>
        <sz val="10"/>
        <rFont val="Arial"/>
        <family val="2"/>
      </rPr>
      <t/>
    </r>
  </si>
  <si>
    <r>
      <t>ФТ</t>
    </r>
    <r>
      <rPr>
        <b/>
        <vertAlign val="subscript"/>
        <sz val="12"/>
        <color theme="1"/>
        <rFont val="Times New Roman"/>
        <family val="1"/>
        <charset val="204"/>
      </rPr>
      <t>7</t>
    </r>
    <r>
      <rPr>
        <sz val="10"/>
        <rFont val="Arial"/>
        <family val="2"/>
      </rPr>
      <t/>
    </r>
  </si>
  <si>
    <r>
      <t>ФТ</t>
    </r>
    <r>
      <rPr>
        <b/>
        <vertAlign val="subscript"/>
        <sz val="12"/>
        <color theme="1"/>
        <rFont val="Times New Roman"/>
        <family val="1"/>
        <charset val="204"/>
      </rPr>
      <t>8</t>
    </r>
    <r>
      <rPr>
        <sz val="10"/>
        <rFont val="Arial"/>
        <family val="2"/>
      </rPr>
      <t/>
    </r>
  </si>
  <si>
    <r>
      <t>3. Коэффициент трудоемкости «Интеграции с внешними системами</t>
    </r>
    <r>
      <rPr>
        <sz val="12"/>
        <color rgb="FF000000"/>
        <rFont val="Times New Roman"/>
        <family val="1"/>
        <charset val="204"/>
      </rPr>
      <t>»</t>
    </r>
    <r>
      <rPr>
        <sz val="12"/>
        <color theme="1"/>
        <rFont val="Times New Roman"/>
        <family val="1"/>
        <charset val="204"/>
      </rPr>
      <t xml:space="preserve"> (МТ</t>
    </r>
    <r>
      <rPr>
        <vertAlign val="subscript"/>
        <sz val="12"/>
        <color theme="1"/>
        <rFont val="Times New Roman"/>
        <family val="1"/>
        <charset val="204"/>
      </rPr>
      <t>3</t>
    </r>
    <r>
      <rPr>
        <sz val="12"/>
        <color theme="1"/>
        <rFont val="Times New Roman"/>
        <family val="1"/>
        <charset val="204"/>
      </rPr>
      <t>)</t>
    </r>
  </si>
  <si>
    <r>
      <t>5. Коэффициент трудоемкости «Размещение компонент на мобильных устройствах» (МТ</t>
    </r>
    <r>
      <rPr>
        <vertAlign val="subscript"/>
        <sz val="12"/>
        <color theme="1"/>
        <rFont val="Times New Roman"/>
        <family val="1"/>
        <charset val="204"/>
      </rPr>
      <t>5</t>
    </r>
    <r>
      <rPr>
        <sz val="12"/>
        <color theme="1"/>
        <rFont val="Times New Roman"/>
        <family val="1"/>
        <charset val="204"/>
      </rPr>
      <t>)</t>
    </r>
  </si>
  <si>
    <r>
      <t>7. Коэффициент трудоемкости «Новизна информационной системы» (МТ</t>
    </r>
    <r>
      <rPr>
        <vertAlign val="subscript"/>
        <sz val="12"/>
        <color theme="1"/>
        <rFont val="Times New Roman"/>
        <family val="1"/>
        <charset val="204"/>
      </rPr>
      <t>7</t>
    </r>
    <r>
      <rPr>
        <sz val="12"/>
        <color theme="1"/>
        <rFont val="Times New Roman"/>
        <family val="1"/>
        <charset val="204"/>
      </rPr>
      <t>)</t>
    </r>
  </si>
  <si>
    <t>по ИС в целом</t>
  </si>
  <si>
    <t xml:space="preserve"> отдельно по каждой из подсистем ИС</t>
  </si>
  <si>
    <t>Итого</t>
  </si>
  <si>
    <r>
      <t xml:space="preserve">Расчет стоимости выполненения работ по разработке ИС (разбивка трудозатрах </t>
    </r>
    <r>
      <rPr>
        <b/>
        <i/>
        <sz val="12"/>
        <color theme="1"/>
        <rFont val="Times New Roman"/>
        <family val="1"/>
        <charset val="204"/>
      </rPr>
      <t>по этапам - годам финансирования</t>
    </r>
    <r>
      <rPr>
        <i/>
        <sz val="12"/>
        <color theme="1"/>
        <rFont val="Times New Roman"/>
        <family val="1"/>
        <charset val="204"/>
      </rPr>
      <t>)</t>
    </r>
  </si>
  <si>
    <t>Процент от общих расчетных трудозатрат</t>
  </si>
  <si>
    <t>Доля от общих расчетных трудозатрат в i-й год финансирования, %</t>
  </si>
  <si>
    <r>
      <t>К</t>
    </r>
    <r>
      <rPr>
        <b/>
        <vertAlign val="subscript"/>
        <sz val="14"/>
        <color theme="1"/>
        <rFont val="Calibri"/>
        <family val="2"/>
        <charset val="204"/>
        <scheme val="minor"/>
      </rPr>
      <t>ППК</t>
    </r>
  </si>
  <si>
    <t>Приложение № 2 к Протоколу начальной (максимальной) цены контракта (цены лота), начальной цены единицы товара, работы, услуги</t>
  </si>
  <si>
    <t>Определение начальной (максимальной) цены контракта (цены лота)</t>
  </si>
  <si>
    <t>КТ</t>
  </si>
  <si>
    <t>Вид КТ</t>
  </si>
  <si>
    <t>Параметры КТ</t>
  </si>
  <si>
    <t>Значение КТ</t>
  </si>
  <si>
    <t>МТ1</t>
  </si>
  <si>
    <r>
      <t xml:space="preserve">Тип разрабатываемой ИС  
</t>
    </r>
    <r>
      <rPr>
        <sz val="12"/>
        <rFont val="Times New Roman"/>
        <family val="1"/>
        <charset val="204"/>
      </rPr>
      <t>(Коэффициент определяется по ИС в целом)</t>
    </r>
  </si>
  <si>
    <t>МТ2</t>
  </si>
  <si>
    <r>
      <t xml:space="preserve">Значение отношения кол-во объектов предметной области/размер ИС  </t>
    </r>
    <r>
      <rPr>
        <sz val="12"/>
        <rFont val="Times New Roman"/>
        <family val="1"/>
        <charset val="204"/>
      </rPr>
      <t>(Коэффициент определяется по ИС в целом)</t>
    </r>
  </si>
  <si>
    <t>4 среды (разработка, тестовый контуринг, предпро контуринг/превью конуринг, промышленный контуринг)</t>
  </si>
  <si>
    <t>МТ3</t>
  </si>
  <si>
    <r>
      <t xml:space="preserve">Количество интеграций
</t>
    </r>
    <r>
      <rPr>
        <sz val="12"/>
        <rFont val="Times New Roman"/>
        <family val="1"/>
        <charset val="204"/>
      </rPr>
      <t>(Коэффициент определяется по ИС в целом)</t>
    </r>
  </si>
  <si>
    <t>Интеграции с внешними системами:</t>
  </si>
  <si>
    <t>МТ4</t>
  </si>
  <si>
    <t>МТ5</t>
  </si>
  <si>
    <t>не предусматривается</t>
  </si>
  <si>
    <t>МТ6</t>
  </si>
  <si>
    <t xml:space="preserve">Выход обновления ОС либо СУБД  </t>
  </si>
  <si>
    <t>МТ7</t>
  </si>
  <si>
    <t>МТ8</t>
  </si>
  <si>
    <t>Подсистема интеграции</t>
  </si>
  <si>
    <t>Подсистема хранения данных</t>
  </si>
  <si>
    <t>Подсистема отображения</t>
  </si>
  <si>
    <t>Подсистема расчета</t>
  </si>
  <si>
    <t>Наименование выполняемых работ /подсистем ИС</t>
  </si>
  <si>
    <r>
      <t>Количество функций обработки информации (Ф</t>
    </r>
    <r>
      <rPr>
        <b/>
        <vertAlign val="subscript"/>
        <sz val="10"/>
        <rFont val="Times New Roman"/>
        <family val="1"/>
        <charset val="204"/>
      </rPr>
      <t>i</t>
    </r>
    <r>
      <rPr>
        <b/>
        <sz val="10"/>
        <rFont val="Times New Roman"/>
        <family val="1"/>
        <charset val="204"/>
      </rPr>
      <t>)</t>
    </r>
  </si>
  <si>
    <r>
      <t>Внешние интерфейсные файлы
Ф</t>
    </r>
    <r>
      <rPr>
        <b/>
        <vertAlign val="subscript"/>
        <sz val="10"/>
        <rFont val="Times New Roman"/>
        <family val="1"/>
        <charset val="204"/>
      </rPr>
      <t>2</t>
    </r>
  </si>
  <si>
    <r>
      <t>Внешние входные элементы
Ф</t>
    </r>
    <r>
      <rPr>
        <b/>
        <vertAlign val="subscript"/>
        <sz val="10"/>
        <rFont val="Times New Roman"/>
        <family val="1"/>
        <charset val="204"/>
      </rPr>
      <t>3</t>
    </r>
  </si>
  <si>
    <r>
      <t>Внешние выходные элементы и обработка информации 
Ф</t>
    </r>
    <r>
      <rPr>
        <b/>
        <vertAlign val="subscript"/>
        <sz val="10"/>
        <rFont val="Times New Roman"/>
        <family val="1"/>
        <charset val="204"/>
      </rPr>
      <t>4</t>
    </r>
  </si>
  <si>
    <r>
      <t>Внешние запросы
Ф</t>
    </r>
    <r>
      <rPr>
        <b/>
        <vertAlign val="subscript"/>
        <sz val="10"/>
        <rFont val="Times New Roman"/>
        <family val="1"/>
        <charset val="204"/>
      </rPr>
      <t>5</t>
    </r>
  </si>
  <si>
    <r>
      <t>Развитие функций хранения информации и интеграций 
Ф</t>
    </r>
    <r>
      <rPr>
        <b/>
        <vertAlign val="subscript"/>
        <sz val="10"/>
        <rFont val="Times New Roman"/>
        <family val="1"/>
        <charset val="204"/>
      </rPr>
      <t>6</t>
    </r>
  </si>
  <si>
    <r>
      <t>Развитие функций ввода-вывода информации 
Ф</t>
    </r>
    <r>
      <rPr>
        <b/>
        <vertAlign val="subscript"/>
        <sz val="10"/>
        <rFont val="Times New Roman"/>
        <family val="1"/>
        <charset val="204"/>
      </rPr>
      <t>7</t>
    </r>
  </si>
  <si>
    <r>
      <t>Функции повышения удобства использования 
Ф</t>
    </r>
    <r>
      <rPr>
        <b/>
        <vertAlign val="subscript"/>
        <sz val="10"/>
        <rFont val="Times New Roman"/>
        <family val="1"/>
        <charset val="204"/>
      </rPr>
      <t>8</t>
    </r>
  </si>
  <si>
    <t>Работы по заявкам</t>
  </si>
  <si>
    <t>ПРОВЕРКА</t>
  </si>
  <si>
    <t>Индикация признака возврата параметров на аномальном участке в допустимые значения</t>
  </si>
  <si>
    <t>Функция расчета диапазона значений осей  и отображения графика динамики изменения параметра на аномальном участке</t>
  </si>
  <si>
    <t>Доработка карточки ребра графа ДТМ: добавление сведений о расчетной пропускной способности для рёбер автомобильного графа ДТМ.</t>
  </si>
  <si>
    <t>Слой отображения расчетной пропускной способности на ребрах графа ДТМ с визуализацией (изменяющаяся толщина линий или цветовая градация)</t>
  </si>
  <si>
    <t>Функция отображения слоя светофорных объектов, на которых в связи с Событием были изменены фазы</t>
  </si>
  <si>
    <t>Если это просто расчет константы, то доказать Ф1 будет сложно</t>
  </si>
  <si>
    <t>В текущем описании это какой-то расчет, без управляющего воздействия и даже без вывода результатов, так что и Ф4 под вопросом</t>
  </si>
  <si>
    <t>По той же логике, что у строки выше, только теперь это доработка от Ф4, т.е. Ф7</t>
  </si>
  <si>
    <t>из описания непонятно, что это две разыне функции</t>
  </si>
  <si>
    <t>есил на экран, т.е. на уже созданную экранную форму, то это доработка</t>
  </si>
  <si>
    <t>Две одинаковые передачи в разные ИС, одно попробуют как доработку тарифицировать</t>
  </si>
  <si>
    <t>Комментарий Екатерина</t>
  </si>
  <si>
    <t>Функция расчета отклонений на аномальном участке для мониторинга окончания ситуации и вывода значений отклонений на график в пользовательский интерфейс</t>
  </si>
  <si>
    <t>Создание новой таблицы хранения альтернативных маршрутов по Событиям</t>
  </si>
  <si>
    <t>Создание новой таблицы хранения Событий на ребре графа ДТМ</t>
  </si>
  <si>
    <t>Создание новой таблицы хранения светофорных объектов, на которых были изменены программы в связи с Событием</t>
  </si>
  <si>
    <t>Реализация алгоритма вычисления максимальной фактической пропускной способности по данным детекторов транспорта на всех ребрах графа и сохранения данных в БД в случае если текущая фактическая пропускная способность превышает исторический максимум</t>
  </si>
  <si>
    <t>Функция расчета и вывода длительности События в карточку События</t>
  </si>
  <si>
    <t>Расчет и формирование блока управляющей информации в виде перечня маршрутов, позволяющих объехать аномальный участок и не являющихся оптимальными в нормальных условиях (альтеранитвных маршрутов), и его перерасчет до достижения соответствия пропускной способности альтернативных маршрутов аномальному участку с последующей передачей данных во внешние системы и сохранением в БД</t>
  </si>
  <si>
    <t>Функция определения требуемой минимальной теоретической пропускной способности для объезда аномального участка на основании данных о пропускной способности аномального участка для последующей передачи во внешние системы и сохранением данных в БД</t>
  </si>
  <si>
    <t>Вывод реестра событий на отдельную экранную форму</t>
  </si>
  <si>
    <t xml:space="preserve">Передача информации для формирования инцидента и отображения альтернативных маршрутов объезда в ВИС "Прособытие" </t>
  </si>
  <si>
    <t>Передача альтернативных маршрутов объезда для их проверки и определения возможности перераспределения потоков в ВИС "АСУТСРиОДД"</t>
  </si>
  <si>
    <t>Передача оценочного количества ТС, которые должны быть направлены на альтернативные маршруты в ВИС "АСУТСРиОДД"</t>
  </si>
  <si>
    <t>Получение из ВИС "АСУТСРиОДД" перечня светофорных объектов, на которых были изменены программы в связи с Событием для последующего хранения в БД</t>
  </si>
  <si>
    <t>Получение из внешней ВИС "АСУТСРиОДД" данных о возможности перенаправления оценочного количества ТС по альтернативным маршрутам для последующего сохранения в БД</t>
  </si>
  <si>
    <t xml:space="preserve">Функция форматирования и экспорта файла сводка по Событию в файл формата pptx на основании заданных пользователем параметров </t>
  </si>
  <si>
    <t xml:space="preserve">Функция форматирования и экспорта файла реестра Событий в файл формата xlsx на основании заданных пользователем параметров </t>
  </si>
  <si>
    <t>Функция фильтрации отображаемых Событий на карте по статусу</t>
  </si>
  <si>
    <t>Доработка БД в части расширения репозитория хранения шаблонов. Добавление шаблона сводки по Событию в формате .pptx и шаблона реестра Событий в формате .xlsx</t>
  </si>
  <si>
    <t>Функция центрирования карты и фокусирования на выбранном Событии при выборе События в реестре Событий</t>
  </si>
  <si>
    <t>Функция фильтрации Событий по дате для форм вывода на карте и в реестр</t>
  </si>
  <si>
    <t xml:space="preserve">Форма карточки События и вывод в нее информации из таблицы "События" </t>
  </si>
  <si>
    <t>Корректировка порядка отображения слоев карты на экране на основании иерархии слоев для создаваемых слоев с данными</t>
  </si>
  <si>
    <t>Яндекс.Пробки</t>
  </si>
  <si>
    <t>Система «Служба 112»</t>
  </si>
  <si>
    <t>Входящий</t>
  </si>
  <si>
    <t>Реализация механизма определения изменившихся при обновлении графа ДТМ ребер графа ДТМ, расчет теоретической пропускной способности на таких ребрах и последующее сохранение данных в БД</t>
  </si>
  <si>
    <t>Функция поиска минимального теоретического значения пропускной способности входящих в маршрут ребер графа ДТМ для каждого из альтернативных маршрутов и присвоения найденного значения минимальной теоретической пропускной способности альтернативному маршруту для последующей передачи во внешние системы и сохранением данных в БД</t>
  </si>
  <si>
    <t>Функция расчета и вывода на график признака допустимого и (или) недопустимого значения параметров на аномальном участке при их отклонении от допустимых значений</t>
  </si>
  <si>
    <t>Выполнение работ по модернизации информационной системы «Динамической транспортной модели г. Москвы (ДТМ)»</t>
  </si>
  <si>
    <t xml:space="preserve">
</t>
  </si>
  <si>
    <t>Единая региональная навигационно-информационная система г. Москвы (РНИС)</t>
  </si>
  <si>
    <t>Информационные системы ГУП «Мосгортранс»</t>
  </si>
  <si>
    <t>Входящий и Исходящий</t>
  </si>
  <si>
    <t>Информационные системы ГК У «Организатор перевозок»</t>
  </si>
  <si>
    <t>Автоматизированная информационная система ситуационного управления пассажирскими перевозками в г. Москве в условиях нештатных ситуаций (АСУ НС)</t>
  </si>
  <si>
    <t>Автоматизированная информационная система «Контроль пассажирских перевозчиков» (АИС КПП)</t>
  </si>
  <si>
    <t>Информационная система индикации состояния объектов интеллектуальной транспортной системы г. Москвы (ИС ИСО ИТС)</t>
  </si>
  <si>
    <t>Интеллектуальная транспортная система г. Москвы (ИТС)</t>
  </si>
  <si>
    <t>Информационно-аналитическая система мониторинга подвижного состава (ИАС МПС)</t>
  </si>
  <si>
    <t>Информационная система ГБУ г. Москвы «Автомобильные дороги»</t>
  </si>
  <si>
    <t>Информационная система ГУП «Московский метрополитен»</t>
  </si>
  <si>
    <t>Информационная система АО «Центральная пригородная пассажирская компания» (ИС ЦППК)</t>
  </si>
  <si>
    <t>Государственная информационная система «Единый центр хранения и обработки данных» (ЕЦХД)</t>
  </si>
  <si>
    <t xml:space="preserve">Подсистема отображения
Подсистема интеграции
Подсистема хранения данных
Подсистема статистического анализа
Подсистема администрирования
</t>
  </si>
  <si>
    <t xml:space="preserve">Подсистема отображения
Подсистема интеграции
Подсистема хранения данных
Подсистема расчета
Подсистема статистического анализа
Подсистема администрирования
</t>
  </si>
  <si>
    <t>Подсистема отображения
Подсистема интеграции
Подсистема хранения данных
Подсистема расчета
Подсистема статистического анализа
Подсистема администрирования</t>
  </si>
  <si>
    <t>Функция отображения слоя актуальных Событий на карте в виде выделенных участков дорожной сети, на которых зафиксированы События</t>
  </si>
  <si>
    <t>Отображение на карте слоя с альтернативными маршрутами с центрированием карты и расчетом оптимального масштаба карты</t>
  </si>
  <si>
    <t>Раздел ТЗ</t>
  </si>
  <si>
    <t>3.2.1.1.</t>
  </si>
  <si>
    <t>3.2.1.2.</t>
  </si>
  <si>
    <t>3.2.1.3.</t>
  </si>
  <si>
    <t>3.2.1.4</t>
  </si>
  <si>
    <t>Выполнение работ по модернизации информационной системы «Динамической транспортной модели г. Москвы (ДТМ)» (1 этап)</t>
  </si>
  <si>
    <t>Работы по заявкам (2 этап)</t>
  </si>
  <si>
    <t>Стоимость выполнения работ по разработке информационной системы по годам, (руб.) с НДС 22%</t>
  </si>
  <si>
    <t>Выполнение работ по модернизации Динамической транспортной модели города Москвы (ДТМ)</t>
  </si>
  <si>
    <t>Выполнение работ по модернизации Динамической транспортной модели города Москвы (ДТМ).</t>
  </si>
  <si>
    <t>№ п/п</t>
  </si>
  <si>
    <t>Наименование работ</t>
  </si>
  <si>
    <t>Начальная (максимальная) цена контракта (расчетная), руб., в  том числе НДС 22%</t>
  </si>
  <si>
    <t>№ этапа</t>
  </si>
  <si>
    <t>Начальная (максимальная) цена контракта (расчетная), руб., в том числе НДС 22%</t>
  </si>
  <si>
    <t>Всего, в т.ч. по годам:</t>
  </si>
  <si>
    <t>Начальник Управления по информационно-аналитическому обеспечению</t>
  </si>
  <si>
    <t>А.В. Козыч</t>
  </si>
  <si>
    <t>Начальная (максимальная) цена контракта с учетом рекомендаций ГБУ "Аналитический центр"
и решения Заказчика в целях экономии бюджетных средств руб. в том числе НДС 22%</t>
  </si>
  <si>
    <t>Реализация алгоритм расчета теоретической пропускной способности на ребрах ДТМ для последующего сохранения в БД</t>
  </si>
  <si>
    <t>Отображение сведений о подтвержденном Событии на отдельной форме</t>
  </si>
  <si>
    <t>Функция учета подтверждения оператором завершения События</t>
  </si>
  <si>
    <t>Слой отображения максимумов фактической пропускной способности на ребрах графа ДТМ с визуализацией
(изменяющаяся толщина линий или цветовая градация)</t>
  </si>
  <si>
    <t>Получение информации о подтвержденном Событии и информации о завершении События из внешней ИС "ПроСобытие"</t>
  </si>
  <si>
    <t>Передача информации о начале и завершении События во внешнюю ИС "ПроСобытие"</t>
  </si>
  <si>
    <t>Создание новой таблицы хранения теоретической и максимальных значений фактической пропускной способности ребер графа ДТМ.</t>
  </si>
  <si>
    <t>Стоимость выполнения работ по разработке информационной системы по годам в соответствии с заключением экспертизы ГБУ АЦ, (руб.) с НДС 22%</t>
  </si>
  <si>
    <t>Стоимость единицы трудозатрат с учетом заключения экспертизы ГБУ АЦ (чел-мес.), руб. с НДС 22%</t>
  </si>
  <si>
    <t>% для ТЗ</t>
  </si>
  <si>
    <t xml:space="preserve">Проверка </t>
  </si>
  <si>
    <t>Стоимость выполнения работ по разработке информационной системы по годам с учетом стоимости чел-месяца в этапе с учетом КП, (руб.) с НДС 22%</t>
  </si>
  <si>
    <t>Стоимость единицы трудозатрат с учетом КП, руб. с НДС 22%</t>
  </si>
  <si>
    <t>Начальная (максимальная) цена контракта  с учетом стоимости чел-месяца в этапе с учетом КП, руб. в том числе НДС 22%</t>
  </si>
  <si>
    <t>Консультант отдела реализации информационно-аналитического обеспечения</t>
  </si>
  <si>
    <t>Д.В. Путро</t>
  </si>
  <si>
    <t>Дата составления: 28.08.2026 г.</t>
  </si>
  <si>
    <t>Работы по модернизации
информационных систем и ресурсов</t>
  </si>
  <si>
    <t xml:space="preserve">С учетом  экспертного заключения ГБУ "Аналитический центр" от 10.09.2026 № 0905-5-1-3-100926-П к № 0905-5-1-3-280726, а также снижения по решению Заказчика в целях экономии бюджетных средств начальная (максимальная) цена контракта на: выполнение работ по модернизации Динамической транспортной модели города Москвы (ДТМ) составляет 99 281 144 (Девяносто девять миллионов двести восемьдесят одна тысяча сто сорок четыре) рубля 04 копейки, в том числе НДС 22% - 17 903 157 (Семнадцать миллионов девятьсот три тысячи сто пятьдесят семь) рублей 12 копеек. </t>
  </si>
  <si>
    <t>Расчетная начальная (максимальная) цена контракта на выполнение работ по модернизации Динамической транспортной модели города Москвы (ДТМ) составит 99 727 692 (Девяносто девять миллионов семьсот двадцать семь тысяч шестьсот девяносто два) рубля 03 копейки в том числе НДС 22% - 17 983 682 (Семнадцать миллионов девятьсот восемьдесят три тысячи шестьсот восемьдесят два) рубля 17 копеек.</t>
  </si>
  <si>
    <t xml:space="preserve">С учетом снижения  по решению Заказчика в целях экономии бюджетных средств на основании полученного коммерческого предложения НМЦК принимается в размере: 99 281 144 (Девяносто девять миллионов двести восемьдесят одна тысяча сто сорок четыре) рубля 04 копейки, в том числе НДС 22% - 17 903 157 (Семнадцать миллионов девятьсот три тысячи сто пятьдесят семь) рублей 12 копеек, начальная (максимальная) цена контракта на выполнение работ по модернизации Динамической транспортной модели города Москвы (ДТМ) была принята равной: 99 281 144 (Девяносто девять миллионов двести восемьдесят одна тысяча сто сорок четыре) рубля 04 копейки, в том числе НДС 22% - 17 903 157 (Семнадцать миллионов девятьсот три тысячи сто пятьдесят семь) рублей 12 копеек.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</si>
</sst>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quot;р.&quot;_-;\-* #,##0.00&quot;р.&quot;_-;_-* &quot;-&quot;??&quot;р.&quot;_-;_-@_-"/>
    <numFmt numFmtId="165" formatCode="0.000"/>
    <numFmt numFmtId="166" formatCode="_-* #,##0.00\ _₽_-;\-* #,##0.00\ _₽_-;_-* &quot;-&quot;\ _₽_-;_-@_-"/>
    <numFmt numFmtId="167" formatCode="#,##0.000"/>
    <numFmt numFmtId="168" formatCode="#,##0.00_ ;\-#,##0.00\ "/>
    <numFmt numFmtId="169" formatCode="0.000000000%"/>
    <numFmt numFmtId="170" formatCode="#,##0.0000"/>
    <numFmt numFmtId="171" formatCode="0.00000000%"/>
  </numFmts>
  <fonts count="77" x14ac:knownFonts="1">
    <font>
      <sz val="1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0"/>
      <name val="Arial"/>
      <family val="2"/>
    </font>
    <font>
      <sz val="10"/>
      <color indexed="8"/>
      <name val="Times New Roman"/>
      <family val="1"/>
      <charset val="204"/>
    </font>
    <font>
      <b/>
      <sz val="18"/>
      <color indexed="54"/>
      <name val="Calibri Light"/>
      <family val="2"/>
      <charset val="204"/>
    </font>
    <font>
      <b/>
      <sz val="15"/>
      <color indexed="54"/>
      <name val="Calibri"/>
      <family val="2"/>
      <charset val="204"/>
    </font>
    <font>
      <b/>
      <sz val="13"/>
      <color indexed="54"/>
      <name val="Calibri"/>
      <family val="2"/>
      <charset val="204"/>
    </font>
    <font>
      <b/>
      <sz val="11"/>
      <color indexed="54"/>
      <name val="Calibri"/>
      <family val="2"/>
      <charset val="204"/>
    </font>
    <font>
      <sz val="11"/>
      <color indexed="17"/>
      <name val="Calibri"/>
      <family val="2"/>
      <charset val="204"/>
    </font>
    <font>
      <sz val="11"/>
      <color indexed="20"/>
      <name val="Calibri"/>
      <family val="2"/>
      <charset val="204"/>
    </font>
    <font>
      <sz val="11"/>
      <color indexed="60"/>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
      <i/>
      <sz val="11"/>
      <color indexed="23"/>
      <name val="Calibri"/>
      <family val="2"/>
      <charset val="204"/>
    </font>
    <font>
      <b/>
      <sz val="11"/>
      <color indexed="8"/>
      <name val="Calibri"/>
      <family val="2"/>
      <charset val="204"/>
    </font>
    <font>
      <sz val="11"/>
      <color indexed="9"/>
      <name val="Calibri"/>
      <family val="2"/>
      <charset val="204"/>
    </font>
    <font>
      <sz val="11"/>
      <color indexed="8"/>
      <name val="Calibri"/>
      <family val="2"/>
      <charset val="204"/>
    </font>
    <font>
      <b/>
      <sz val="10"/>
      <name val="Times New Roman"/>
      <family val="1"/>
      <charset val="204"/>
    </font>
    <font>
      <b/>
      <vertAlign val="subscript"/>
      <sz val="10"/>
      <name val="Times New Roman"/>
      <family val="1"/>
      <charset val="204"/>
    </font>
    <font>
      <sz val="12"/>
      <color rgb="FF000000"/>
      <name val="Times New Roman"/>
      <family val="1"/>
      <charset val="204"/>
    </font>
    <font>
      <sz val="9"/>
      <color theme="1"/>
      <name val="Calibri"/>
      <family val="2"/>
      <charset val="204"/>
      <scheme val="minor"/>
    </font>
    <font>
      <sz val="11"/>
      <color theme="1"/>
      <name val="Calibri"/>
      <family val="2"/>
      <scheme val="minor"/>
    </font>
    <font>
      <sz val="11"/>
      <color rgb="FF006100"/>
      <name val="Times New Roman"/>
      <family val="2"/>
      <charset val="204"/>
    </font>
    <font>
      <sz val="9"/>
      <name val="Calibri"/>
      <family val="2"/>
      <charset val="204"/>
      <scheme val="minor"/>
    </font>
    <font>
      <sz val="11"/>
      <color rgb="FF006100"/>
      <name val="Calibri"/>
      <family val="2"/>
      <charset val="204"/>
      <scheme val="minor"/>
    </font>
    <font>
      <sz val="11"/>
      <color rgb="FF9C6500"/>
      <name val="Calibri"/>
      <family val="2"/>
      <charset val="204"/>
      <scheme val="minor"/>
    </font>
    <font>
      <sz val="11"/>
      <color rgb="FF9C0006"/>
      <name val="Calibri"/>
      <family val="2"/>
      <charset val="204"/>
      <scheme val="minor"/>
    </font>
    <font>
      <sz val="11"/>
      <color theme="1"/>
      <name val="Times New Roman"/>
      <family val="1"/>
      <charset val="204"/>
    </font>
    <font>
      <sz val="12"/>
      <color theme="1"/>
      <name val="Times New Roman"/>
      <family val="1"/>
      <charset val="204"/>
    </font>
    <font>
      <vertAlign val="subscript"/>
      <sz val="12"/>
      <color theme="1"/>
      <name val="Times New Roman"/>
      <family val="1"/>
      <charset val="204"/>
    </font>
    <font>
      <sz val="10"/>
      <name val="Times New Roman"/>
      <family val="1"/>
      <charset val="204"/>
    </font>
    <font>
      <sz val="8"/>
      <name val="Arial"/>
      <family val="2"/>
    </font>
    <font>
      <b/>
      <sz val="12"/>
      <color theme="1"/>
      <name val="Times New Roman"/>
      <family val="1"/>
      <charset val="204"/>
    </font>
    <font>
      <b/>
      <sz val="12"/>
      <name val="Times New Roman"/>
      <family val="1"/>
      <charset val="204"/>
    </font>
    <font>
      <b/>
      <vertAlign val="subscript"/>
      <sz val="12"/>
      <name val="Times New Roman"/>
      <family val="1"/>
      <charset val="204"/>
    </font>
    <font>
      <sz val="12"/>
      <name val="Times New Roman"/>
      <family val="1"/>
      <charset val="204"/>
    </font>
    <font>
      <b/>
      <sz val="14"/>
      <name val="Times New Roman"/>
      <family val="1"/>
      <charset val="204"/>
    </font>
    <font>
      <b/>
      <vertAlign val="subscript"/>
      <sz val="12"/>
      <color theme="1"/>
      <name val="Times New Roman"/>
      <family val="1"/>
      <charset val="204"/>
    </font>
    <font>
      <b/>
      <sz val="12"/>
      <color rgb="FF006100"/>
      <name val="Times New Roman"/>
      <family val="1"/>
      <charset val="204"/>
    </font>
    <font>
      <i/>
      <sz val="12"/>
      <name val="Times New Roman"/>
      <family val="1"/>
      <charset val="204"/>
    </font>
    <font>
      <i/>
      <sz val="12"/>
      <color theme="1"/>
      <name val="Times New Roman"/>
      <family val="1"/>
      <charset val="204"/>
    </font>
    <font>
      <sz val="12"/>
      <color rgb="FFFF0000"/>
      <name val="Times New Roman"/>
      <family val="1"/>
      <charset val="204"/>
    </font>
    <font>
      <sz val="14"/>
      <color theme="1"/>
      <name val="Times New Roman"/>
      <family val="1"/>
      <charset val="204"/>
    </font>
    <font>
      <b/>
      <i/>
      <sz val="12"/>
      <color theme="1"/>
      <name val="Times New Roman"/>
      <family val="1"/>
      <charset val="204"/>
    </font>
    <font>
      <sz val="11"/>
      <name val="Times New Roman"/>
      <family val="1"/>
      <charset val="204"/>
    </font>
    <font>
      <sz val="12"/>
      <color theme="1"/>
      <name val="Times New Roman"/>
      <family val="1"/>
    </font>
    <font>
      <b/>
      <sz val="14"/>
      <color theme="1"/>
      <name val="Calibri"/>
      <family val="2"/>
      <charset val="204"/>
      <scheme val="minor"/>
    </font>
    <font>
      <b/>
      <vertAlign val="subscript"/>
      <sz val="14"/>
      <color theme="1"/>
      <name val="Calibri"/>
      <family val="2"/>
      <charset val="204"/>
      <scheme val="minor"/>
    </font>
    <font>
      <b/>
      <sz val="14"/>
      <color theme="1"/>
      <name val="Times New Roman"/>
      <family val="1"/>
      <charset val="204"/>
    </font>
    <font>
      <b/>
      <sz val="11"/>
      <name val="Times New Roman"/>
      <family val="1"/>
      <charset val="204"/>
    </font>
    <font>
      <b/>
      <i/>
      <sz val="11"/>
      <name val="Times New Roman"/>
      <family val="1"/>
      <charset val="204"/>
    </font>
    <font>
      <b/>
      <sz val="12"/>
      <color rgb="FFC00000"/>
      <name val="Times New Roman"/>
      <family val="1"/>
      <charset val="204"/>
    </font>
    <font>
      <sz val="11"/>
      <color theme="1"/>
      <name val="Times New Roman"/>
      <family val="1"/>
      <charset val="204"/>
    </font>
    <font>
      <b/>
      <sz val="11"/>
      <color theme="1"/>
      <name val="Times New Roman"/>
      <family val="1"/>
      <charset val="204"/>
    </font>
    <font>
      <i/>
      <sz val="11"/>
      <name val="Times New Roman"/>
      <family val="1"/>
      <charset val="204"/>
    </font>
    <font>
      <sz val="18"/>
      <name val="Times New Roman"/>
      <family val="1"/>
      <charset val="204"/>
    </font>
    <font>
      <sz val="11"/>
      <name val="Calibri"/>
      <family val="2"/>
      <charset val="204"/>
    </font>
    <font>
      <b/>
      <sz val="11"/>
      <color theme="0"/>
      <name val="Times New Roman"/>
      <family val="1"/>
      <charset val="204"/>
    </font>
    <font>
      <sz val="14"/>
      <color theme="1"/>
      <name val="Calibri"/>
      <family val="2"/>
      <charset val="204"/>
      <scheme val="minor"/>
    </font>
    <font>
      <b/>
      <sz val="16"/>
      <name val="Times New Roman"/>
      <family val="1"/>
      <charset val="204"/>
    </font>
    <font>
      <b/>
      <sz val="11"/>
      <color rgb="FF000000"/>
      <name val="Times New Roman"/>
      <family val="1"/>
      <charset val="204"/>
    </font>
    <font>
      <sz val="11"/>
      <color rgb="FF000000"/>
      <name val="Times New Roman"/>
      <family val="1"/>
      <charset val="204"/>
    </font>
    <font>
      <b/>
      <sz val="13"/>
      <name val="Times New Roman"/>
      <family val="1"/>
      <charset val="204"/>
    </font>
    <font>
      <b/>
      <sz val="13"/>
      <color theme="1"/>
      <name val="Times New Roman"/>
      <family val="1"/>
      <charset val="204"/>
    </font>
    <font>
      <b/>
      <sz val="13"/>
      <color theme="1"/>
      <name val="Calibri"/>
      <family val="2"/>
      <charset val="204"/>
      <scheme val="minor"/>
    </font>
    <font>
      <sz val="11"/>
      <color theme="0"/>
      <name val="Calibri"/>
      <family val="2"/>
      <charset val="204"/>
      <scheme val="minor"/>
    </font>
    <font>
      <i/>
      <sz val="14"/>
      <color theme="0"/>
      <name val="Times New Roman"/>
      <family val="1"/>
      <charset val="204"/>
    </font>
    <font>
      <sz val="12"/>
      <color theme="1"/>
      <name val="Calibri"/>
      <family val="2"/>
      <charset val="204"/>
      <scheme val="minor"/>
    </font>
  </fonts>
  <fills count="31">
    <fill>
      <patternFill patternType="none"/>
    </fill>
    <fill>
      <patternFill patternType="gray125"/>
    </fill>
    <fill>
      <patternFill patternType="solid">
        <fgColor indexed="27"/>
        <bgColor indexed="8"/>
      </patternFill>
    </fill>
    <fill>
      <patternFill patternType="solid">
        <fgColor indexed="47"/>
        <bgColor indexed="8"/>
      </patternFill>
    </fill>
    <fill>
      <patternFill patternType="solid">
        <fgColor indexed="9"/>
        <bgColor indexed="8"/>
      </patternFill>
    </fill>
    <fill>
      <patternFill patternType="solid">
        <fgColor indexed="26"/>
        <bgColor indexed="8"/>
      </patternFill>
    </fill>
    <fill>
      <patternFill patternType="solid">
        <fgColor indexed="31"/>
        <bgColor indexed="8"/>
      </patternFill>
    </fill>
    <fill>
      <patternFill patternType="solid">
        <fgColor indexed="42"/>
        <bgColor indexed="8"/>
      </patternFill>
    </fill>
    <fill>
      <patternFill patternType="solid">
        <fgColor indexed="44"/>
        <bgColor indexed="8"/>
      </patternFill>
    </fill>
    <fill>
      <patternFill patternType="solid">
        <fgColor indexed="22"/>
        <bgColor indexed="8"/>
      </patternFill>
    </fill>
    <fill>
      <patternFill patternType="solid">
        <fgColor indexed="43"/>
        <bgColor indexed="8"/>
      </patternFill>
    </fill>
    <fill>
      <patternFill patternType="solid">
        <fgColor indexed="49"/>
        <bgColor indexed="8"/>
      </patternFill>
    </fill>
    <fill>
      <patternFill patternType="solid">
        <fgColor indexed="57"/>
        <bgColor indexed="8"/>
      </patternFill>
    </fill>
    <fill>
      <patternFill patternType="solid">
        <fgColor indexed="53"/>
        <bgColor indexed="8"/>
      </patternFill>
    </fill>
    <fill>
      <patternFill patternType="solid">
        <fgColor indexed="55"/>
        <bgColor indexed="8"/>
      </patternFill>
    </fill>
    <fill>
      <patternFill patternType="solid">
        <fgColor indexed="51"/>
        <bgColor indexed="8"/>
      </patternFill>
    </fill>
    <fill>
      <patternFill patternType="solid">
        <fgColor indexed="62"/>
        <bgColor indexed="8"/>
      </patternFill>
    </fill>
    <fill>
      <patternFill patternType="solid">
        <fgColor indexed="45"/>
        <bgColor indexed="8"/>
      </patternFill>
    </fill>
    <fill>
      <patternFill patternType="solid">
        <fgColor theme="0"/>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rgb="FFC6EFCE"/>
      </patternFill>
    </fill>
    <fill>
      <patternFill patternType="solid">
        <fgColor rgb="FFFFEB9C"/>
      </patternFill>
    </fill>
    <fill>
      <patternFill patternType="solid">
        <fgColor rgb="FFFFC7CE"/>
      </patternFill>
    </fill>
    <fill>
      <patternFill patternType="solid">
        <fgColor theme="9" tint="0.39997558519241921"/>
        <bgColor indexed="64"/>
      </patternFill>
    </fill>
    <fill>
      <patternFill patternType="solid">
        <fgColor theme="9" tint="0.79998168889431442"/>
        <bgColor indexed="64"/>
      </patternFill>
    </fill>
    <fill>
      <patternFill patternType="solid">
        <fgColor rgb="FFE2EFDA"/>
        <bgColor indexed="64"/>
      </patternFill>
    </fill>
    <fill>
      <patternFill patternType="solid">
        <fgColor rgb="FFFFF2CC"/>
        <bgColor indexed="64"/>
      </patternFill>
    </fill>
    <fill>
      <patternFill patternType="solid">
        <fgColor rgb="FF9BC2E6"/>
        <bgColor indexed="64"/>
      </patternFill>
    </fill>
    <fill>
      <patternFill patternType="solid">
        <fgColor theme="0" tint="-0.14999847407452621"/>
        <bgColor indexed="64"/>
      </patternFill>
    </fill>
    <fill>
      <patternFill patternType="solid">
        <fgColor theme="4" tint="0.79998168889431442"/>
        <bgColor indexed="64"/>
      </patternFill>
    </fill>
  </fills>
  <borders count="5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thin">
        <color indexed="64"/>
      </right>
      <top/>
      <bottom/>
      <diagonal/>
    </border>
    <border>
      <left style="thin">
        <color indexed="64"/>
      </left>
      <right/>
      <top/>
      <bottom/>
      <diagonal/>
    </border>
    <border>
      <left/>
      <right/>
      <top style="medium">
        <color indexed="6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58">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3"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8" borderId="0" applyNumberFormat="0" applyBorder="0" applyAlignment="0" applyProtection="0"/>
    <xf numFmtId="0" fontId="25" fillId="10" borderId="0" applyNumberFormat="0" applyBorder="0" applyAlignment="0" applyProtection="0"/>
    <xf numFmtId="0" fontId="24" fillId="8" borderId="0" applyNumberFormat="0" applyBorder="0" applyAlignment="0" applyProtection="0"/>
    <xf numFmtId="0" fontId="24" fillId="3"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1"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2" borderId="0" applyNumberFormat="0" applyBorder="0" applyAlignment="0" applyProtection="0"/>
    <xf numFmtId="0" fontId="16" fillId="3" borderId="1" applyNumberFormat="0" applyAlignment="0" applyProtection="0"/>
    <xf numFmtId="0" fontId="17" fillId="9" borderId="2" applyNumberFormat="0" applyAlignment="0" applyProtection="0"/>
    <xf numFmtId="0" fontId="18" fillId="9" borderId="1" applyNumberFormat="0" applyAlignment="0" applyProtection="0"/>
    <xf numFmtId="164" fontId="6" fillId="0" borderId="0" applyFont="0" applyFill="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23" fillId="0" borderId="6" applyNumberFormat="0" applyFill="0" applyAlignment="0" applyProtection="0"/>
    <xf numFmtId="0" fontId="20" fillId="14" borderId="7" applyNumberFormat="0" applyAlignment="0" applyProtection="0"/>
    <xf numFmtId="0" fontId="9" fillId="0" borderId="0" applyNumberFormat="0" applyFill="0" applyBorder="0" applyAlignment="0" applyProtection="0"/>
    <xf numFmtId="0" fontId="15" fillId="10" borderId="0" applyNumberFormat="0" applyBorder="0" applyAlignment="0" applyProtection="0"/>
    <xf numFmtId="0" fontId="8" fillId="0" borderId="0"/>
    <xf numFmtId="0" fontId="6" fillId="0" borderId="0"/>
    <xf numFmtId="0" fontId="6" fillId="0" borderId="0"/>
    <xf numFmtId="0" fontId="14" fillId="17" borderId="0" applyNumberFormat="0" applyBorder="0" applyAlignment="0" applyProtection="0"/>
    <xf numFmtId="0" fontId="22" fillId="0" borderId="0" applyNumberFormat="0" applyFill="0" applyBorder="0" applyAlignment="0" applyProtection="0"/>
    <xf numFmtId="0" fontId="7" fillId="5" borderId="8" applyNumberFormat="0" applyFont="0" applyAlignment="0" applyProtection="0"/>
    <xf numFmtId="9" fontId="6" fillId="0" borderId="0" applyFont="0" applyFill="0" applyBorder="0" applyAlignment="0" applyProtection="0"/>
    <xf numFmtId="0" fontId="19" fillId="0" borderId="9" applyNumberFormat="0" applyFill="0" applyAlignment="0" applyProtection="0"/>
    <xf numFmtId="0" fontId="21" fillId="0" borderId="0" applyNumberFormat="0" applyFill="0" applyBorder="0" applyAlignment="0" applyProtection="0"/>
    <xf numFmtId="0" fontId="13" fillId="7" borderId="0" applyNumberFormat="0" applyBorder="0" applyAlignment="0" applyProtection="0"/>
    <xf numFmtId="0" fontId="5" fillId="0" borderId="0"/>
    <xf numFmtId="0" fontId="30" fillId="0" borderId="0"/>
    <xf numFmtId="0" fontId="31" fillId="21" borderId="0" applyNumberFormat="0" applyBorder="0" applyAlignment="0" applyProtection="0"/>
    <xf numFmtId="0" fontId="33" fillId="21" borderId="0" applyNumberFormat="0" applyBorder="0" applyAlignment="0" applyProtection="0"/>
    <xf numFmtId="0" fontId="34" fillId="22" borderId="0" applyNumberFormat="0" applyBorder="0" applyAlignment="0" applyProtection="0"/>
    <xf numFmtId="0" fontId="35" fillId="23" borderId="0" applyNumberFormat="0" applyBorder="0" applyAlignment="0" applyProtection="0"/>
    <xf numFmtId="9" fontId="5" fillId="0" borderId="0" applyFont="0" applyFill="0" applyBorder="0" applyAlignment="0" applyProtection="0"/>
    <xf numFmtId="0" fontId="7" fillId="0" borderId="0"/>
    <xf numFmtId="0" fontId="4" fillId="0" borderId="0"/>
    <xf numFmtId="0" fontId="3" fillId="0" borderId="0"/>
    <xf numFmtId="0" fontId="2" fillId="0" borderId="0"/>
  </cellStyleXfs>
  <cellXfs count="315">
    <xf numFmtId="0" fontId="0" fillId="0" borderId="0" xfId="0"/>
    <xf numFmtId="0" fontId="29" fillId="0" borderId="0" xfId="47" applyFont="1"/>
    <xf numFmtId="0" fontId="32" fillId="0" borderId="0" xfId="47" applyFont="1"/>
    <xf numFmtId="0" fontId="5" fillId="0" borderId="0" xfId="47"/>
    <xf numFmtId="0" fontId="37" fillId="0" borderId="13" xfId="47" applyFont="1" applyBorder="1" applyAlignment="1">
      <alignment horizontal="center" vertical="top" wrapText="1"/>
    </xf>
    <xf numFmtId="0" fontId="37" fillId="0" borderId="21" xfId="47" applyFont="1" applyBorder="1" applyAlignment="1">
      <alignment horizontal="center" vertical="top" wrapText="1"/>
    </xf>
    <xf numFmtId="0" fontId="37" fillId="0" borderId="0" xfId="47" applyFont="1"/>
    <xf numFmtId="0" fontId="37" fillId="0" borderId="22" xfId="47" applyFont="1" applyBorder="1" applyAlignment="1">
      <alignment horizontal="center" vertical="top" wrapText="1"/>
    </xf>
    <xf numFmtId="0" fontId="37" fillId="0" borderId="23" xfId="47" applyFont="1" applyBorder="1" applyAlignment="1">
      <alignment horizontal="center" vertical="top" wrapText="1"/>
    </xf>
    <xf numFmtId="0" fontId="39" fillId="0" borderId="0" xfId="48" applyFont="1"/>
    <xf numFmtId="0" fontId="37" fillId="0" borderId="14" xfId="47" applyFont="1" applyBorder="1" applyAlignment="1">
      <alignment horizontal="center" vertical="top" wrapText="1"/>
    </xf>
    <xf numFmtId="165" fontId="29" fillId="0" borderId="0" xfId="47" applyNumberFormat="1" applyFont="1"/>
    <xf numFmtId="0" fontId="37" fillId="0" borderId="23" xfId="47" applyFont="1" applyBorder="1" applyAlignment="1">
      <alignment vertical="top" wrapText="1"/>
    </xf>
    <xf numFmtId="0" fontId="41" fillId="0" borderId="0" xfId="47" applyFont="1"/>
    <xf numFmtId="165" fontId="41" fillId="0" borderId="0" xfId="47" applyNumberFormat="1" applyFont="1"/>
    <xf numFmtId="0" fontId="42" fillId="0" borderId="0" xfId="47" applyFont="1"/>
    <xf numFmtId="165" fontId="37" fillId="0" borderId="0" xfId="47" applyNumberFormat="1" applyFont="1"/>
    <xf numFmtId="0" fontId="44" fillId="0" borderId="0" xfId="47" applyFont="1"/>
    <xf numFmtId="0" fontId="41" fillId="18" borderId="10" xfId="47" applyFont="1" applyFill="1" applyBorder="1" applyAlignment="1">
      <alignment horizontal="center" vertical="center" wrapText="1"/>
    </xf>
    <xf numFmtId="0" fontId="41" fillId="0" borderId="10" xfId="47" applyFont="1" applyBorder="1" applyAlignment="1">
      <alignment horizontal="center" vertical="center"/>
    </xf>
    <xf numFmtId="0" fontId="42" fillId="0" borderId="10" xfId="47" applyFont="1" applyBorder="1" applyAlignment="1">
      <alignment horizontal="center" vertical="center"/>
    </xf>
    <xf numFmtId="0" fontId="47" fillId="18" borderId="10" xfId="50" applyFont="1" applyFill="1" applyBorder="1" applyAlignment="1">
      <alignment horizontal="center" vertical="center"/>
    </xf>
    <xf numFmtId="0" fontId="41" fillId="0" borderId="10" xfId="47" applyFont="1" applyBorder="1" applyAlignment="1">
      <alignment vertical="top" wrapText="1"/>
    </xf>
    <xf numFmtId="3" fontId="41" fillId="18" borderId="10" xfId="47" applyNumberFormat="1" applyFont="1" applyFill="1" applyBorder="1" applyAlignment="1">
      <alignment horizontal="center" vertical="center"/>
    </xf>
    <xf numFmtId="165" fontId="41" fillId="18" borderId="10" xfId="47" applyNumberFormat="1" applyFont="1" applyFill="1" applyBorder="1" applyAlignment="1">
      <alignment horizontal="center" vertical="center"/>
    </xf>
    <xf numFmtId="4" fontId="41" fillId="18" borderId="10" xfId="47" applyNumberFormat="1" applyFont="1" applyFill="1" applyBorder="1" applyAlignment="1">
      <alignment horizontal="center" vertical="center"/>
    </xf>
    <xf numFmtId="2" fontId="42" fillId="0" borderId="10" xfId="51" applyNumberFormat="1" applyFont="1" applyFill="1" applyBorder="1" applyAlignment="1">
      <alignment horizontal="center" vertical="center"/>
    </xf>
    <xf numFmtId="0" fontId="42" fillId="0" borderId="10" xfId="52" applyFont="1" applyFill="1" applyBorder="1" applyAlignment="1">
      <alignment horizontal="center" vertical="center"/>
    </xf>
    <xf numFmtId="2" fontId="42" fillId="0" borderId="10" xfId="50" applyNumberFormat="1" applyFont="1" applyFill="1" applyBorder="1" applyAlignment="1">
      <alignment horizontal="center" vertical="center" wrapText="1"/>
    </xf>
    <xf numFmtId="2" fontId="42" fillId="0" borderId="10" xfId="50" applyNumberFormat="1" applyFont="1" applyFill="1" applyBorder="1" applyAlignment="1">
      <alignment horizontal="center" vertical="center"/>
    </xf>
    <xf numFmtId="0" fontId="37" fillId="20" borderId="10" xfId="47" applyFont="1" applyFill="1" applyBorder="1" applyAlignment="1">
      <alignment horizontal="center" vertical="center"/>
    </xf>
    <xf numFmtId="3" fontId="48" fillId="19" borderId="10" xfId="47" applyNumberFormat="1" applyFont="1" applyFill="1" applyBorder="1" applyAlignment="1">
      <alignment horizontal="center" vertical="center"/>
    </xf>
    <xf numFmtId="1" fontId="49" fillId="20" borderId="10" xfId="47" applyNumberFormat="1" applyFont="1" applyFill="1" applyBorder="1" applyAlignment="1">
      <alignment horizontal="center" vertical="center"/>
    </xf>
    <xf numFmtId="1" fontId="49" fillId="19" borderId="10" xfId="47" applyNumberFormat="1" applyFont="1" applyFill="1" applyBorder="1" applyAlignment="1">
      <alignment horizontal="center" vertical="center" wrapText="1"/>
    </xf>
    <xf numFmtId="165" fontId="49" fillId="19" borderId="10" xfId="47" applyNumberFormat="1" applyFont="1" applyFill="1" applyBorder="1" applyAlignment="1">
      <alignment horizontal="center" vertical="center"/>
    </xf>
    <xf numFmtId="4" fontId="49" fillId="20" borderId="10" xfId="47" applyNumberFormat="1" applyFont="1" applyFill="1" applyBorder="1" applyAlignment="1">
      <alignment horizontal="center" vertical="center"/>
    </xf>
    <xf numFmtId="2" fontId="44" fillId="19" borderId="10" xfId="51" applyNumberFormat="1" applyFont="1" applyFill="1" applyBorder="1" applyAlignment="1">
      <alignment horizontal="center" vertical="center" wrapText="1"/>
    </xf>
    <xf numFmtId="167" fontId="49" fillId="20" borderId="10" xfId="47" applyNumberFormat="1" applyFont="1" applyFill="1" applyBorder="1" applyAlignment="1">
      <alignment horizontal="center" vertical="center"/>
    </xf>
    <xf numFmtId="0" fontId="50" fillId="0" borderId="0" xfId="47" applyFont="1"/>
    <xf numFmtId="4" fontId="37" fillId="0" borderId="0" xfId="47" applyNumberFormat="1" applyFont="1" applyAlignment="1">
      <alignment wrapText="1"/>
    </xf>
    <xf numFmtId="4" fontId="49" fillId="0" borderId="0" xfId="47" applyNumberFormat="1" applyFont="1" applyAlignment="1">
      <alignment wrapText="1"/>
    </xf>
    <xf numFmtId="4" fontId="37" fillId="0" borderId="19" xfId="47" applyNumberFormat="1" applyFont="1" applyBorder="1" applyAlignment="1">
      <alignment horizontal="center" vertical="top" wrapText="1"/>
    </xf>
    <xf numFmtId="4" fontId="37" fillId="0" borderId="18" xfId="47" applyNumberFormat="1" applyFont="1" applyBorder="1" applyAlignment="1">
      <alignment horizontal="center" vertical="top" wrapText="1"/>
    </xf>
    <xf numFmtId="4" fontId="37" fillId="0" borderId="17" xfId="47" applyNumberFormat="1" applyFont="1" applyBorder="1" applyAlignment="1">
      <alignment horizontal="center" vertical="top" wrapText="1"/>
    </xf>
    <xf numFmtId="3" fontId="37" fillId="0" borderId="11" xfId="47" applyNumberFormat="1" applyFont="1" applyBorder="1" applyAlignment="1">
      <alignment horizontal="center" wrapText="1"/>
    </xf>
    <xf numFmtId="4" fontId="37" fillId="20" borderId="16" xfId="47" applyNumberFormat="1" applyFont="1" applyFill="1" applyBorder="1" applyAlignment="1">
      <alignment horizontal="center" wrapText="1"/>
    </xf>
    <xf numFmtId="4" fontId="37" fillId="20" borderId="15" xfId="47" applyNumberFormat="1" applyFont="1" applyFill="1" applyBorder="1" applyAlignment="1">
      <alignment horizontal="center" wrapText="1"/>
    </xf>
    <xf numFmtId="0" fontId="37" fillId="0" borderId="19" xfId="47" applyFont="1" applyBorder="1" applyAlignment="1">
      <alignment horizontal="center" vertical="top" wrapText="1"/>
    </xf>
    <xf numFmtId="0" fontId="37" fillId="0" borderId="18" xfId="47" applyFont="1" applyBorder="1" applyAlignment="1">
      <alignment horizontal="center" vertical="top" wrapText="1"/>
    </xf>
    <xf numFmtId="0" fontId="37" fillId="0" borderId="17" xfId="47" applyFont="1" applyBorder="1" applyAlignment="1">
      <alignment horizontal="center" vertical="top" wrapText="1"/>
    </xf>
    <xf numFmtId="0" fontId="37" fillId="0" borderId="0" xfId="47" applyFont="1" applyAlignment="1">
      <alignment horizontal="center" vertical="top" wrapText="1"/>
    </xf>
    <xf numFmtId="166" fontId="41" fillId="0" borderId="0" xfId="47" applyNumberFormat="1" applyFont="1" applyAlignment="1">
      <alignment horizontal="center" wrapText="1"/>
    </xf>
    <xf numFmtId="166" fontId="37" fillId="0" borderId="0" xfId="47" applyNumberFormat="1" applyFont="1" applyAlignment="1">
      <alignment horizontal="center" wrapText="1"/>
    </xf>
    <xf numFmtId="0" fontId="37" fillId="0" borderId="0" xfId="47" applyFont="1" applyAlignment="1">
      <alignment horizontal="center" wrapText="1"/>
    </xf>
    <xf numFmtId="4" fontId="37" fillId="0" borderId="0" xfId="47" applyNumberFormat="1" applyFont="1" applyAlignment="1">
      <alignment horizontal="center" wrapText="1"/>
    </xf>
    <xf numFmtId="0" fontId="37" fillId="0" borderId="10" xfId="47" applyFont="1" applyBorder="1"/>
    <xf numFmtId="0" fontId="42" fillId="24" borderId="10" xfId="47" applyFont="1" applyFill="1" applyBorder="1" applyAlignment="1">
      <alignment horizontal="center" vertical="center"/>
    </xf>
    <xf numFmtId="0" fontId="42" fillId="25" borderId="10" xfId="47" applyFont="1" applyFill="1" applyBorder="1" applyAlignment="1">
      <alignment horizontal="center" vertical="center"/>
    </xf>
    <xf numFmtId="0" fontId="37" fillId="19" borderId="10" xfId="47" applyFont="1" applyFill="1" applyBorder="1"/>
    <xf numFmtId="2" fontId="44" fillId="24" borderId="10" xfId="51" applyNumberFormat="1" applyFont="1" applyFill="1" applyBorder="1" applyAlignment="1">
      <alignment horizontal="center" vertical="center" wrapText="1"/>
    </xf>
    <xf numFmtId="2" fontId="44" fillId="25" borderId="10" xfId="50" applyNumberFormat="1" applyFont="1" applyFill="1" applyBorder="1" applyAlignment="1">
      <alignment horizontal="center" vertical="center" wrapText="1"/>
    </xf>
    <xf numFmtId="2" fontId="44" fillId="25" borderId="10" xfId="51" applyNumberFormat="1" applyFont="1" applyFill="1" applyBorder="1" applyAlignment="1">
      <alignment horizontal="center" vertical="center" wrapText="1"/>
    </xf>
    <xf numFmtId="0" fontId="44" fillId="0" borderId="23" xfId="0" applyFont="1" applyBorder="1" applyAlignment="1">
      <alignment horizontal="center" vertical="center" wrapText="1"/>
    </xf>
    <xf numFmtId="0" fontId="44" fillId="0" borderId="22" xfId="0" applyFont="1" applyBorder="1" applyAlignment="1">
      <alignment horizontal="center" vertical="center" wrapText="1"/>
    </xf>
    <xf numFmtId="0" fontId="44" fillId="0" borderId="0" xfId="0" applyFont="1"/>
    <xf numFmtId="0" fontId="37" fillId="20" borderId="29" xfId="47" applyFont="1" applyFill="1" applyBorder="1" applyAlignment="1">
      <alignment horizontal="center" vertical="center"/>
    </xf>
    <xf numFmtId="0" fontId="37" fillId="19" borderId="29" xfId="47" applyFont="1" applyFill="1" applyBorder="1"/>
    <xf numFmtId="0" fontId="51" fillId="0" borderId="0" xfId="47" applyFont="1"/>
    <xf numFmtId="4" fontId="51" fillId="0" borderId="0" xfId="47" applyNumberFormat="1" applyFont="1"/>
    <xf numFmtId="168" fontId="37" fillId="0" borderId="0" xfId="47" applyNumberFormat="1" applyFont="1" applyAlignment="1">
      <alignment horizontal="center" wrapText="1"/>
    </xf>
    <xf numFmtId="0" fontId="54" fillId="20" borderId="29" xfId="0" applyFont="1" applyFill="1" applyBorder="1" applyAlignment="1">
      <alignment vertical="center" wrapText="1"/>
    </xf>
    <xf numFmtId="4" fontId="41" fillId="18" borderId="29" xfId="47" applyNumberFormat="1" applyFont="1" applyFill="1" applyBorder="1" applyAlignment="1">
      <alignment horizontal="center" vertical="center"/>
    </xf>
    <xf numFmtId="9" fontId="41" fillId="0" borderId="29" xfId="47" applyNumberFormat="1" applyFont="1" applyBorder="1" applyAlignment="1">
      <alignment horizontal="center" vertical="center"/>
    </xf>
    <xf numFmtId="167" fontId="49" fillId="20" borderId="29" xfId="47" applyNumberFormat="1" applyFont="1" applyFill="1" applyBorder="1" applyAlignment="1">
      <alignment horizontal="center" vertical="center"/>
    </xf>
    <xf numFmtId="0" fontId="37" fillId="0" borderId="0" xfId="47" applyFont="1" applyAlignment="1">
      <alignment vertical="center" wrapText="1"/>
    </xf>
    <xf numFmtId="0" fontId="37" fillId="0" borderId="0" xfId="47" applyFont="1" applyAlignment="1">
      <alignment vertical="center"/>
    </xf>
    <xf numFmtId="0" fontId="42" fillId="20" borderId="31" xfId="0" applyFont="1" applyFill="1" applyBorder="1" applyAlignment="1">
      <alignment horizontal="center" vertical="center"/>
    </xf>
    <xf numFmtId="0" fontId="42" fillId="20" borderId="32" xfId="0" applyFont="1" applyFill="1" applyBorder="1" applyAlignment="1">
      <alignment horizontal="center" vertical="center"/>
    </xf>
    <xf numFmtId="0" fontId="42" fillId="20" borderId="34" xfId="0" applyFont="1" applyFill="1" applyBorder="1" applyAlignment="1">
      <alignment horizontal="center" vertical="center"/>
    </xf>
    <xf numFmtId="0" fontId="42" fillId="25" borderId="31" xfId="0" applyFont="1" applyFill="1" applyBorder="1" applyAlignment="1">
      <alignment horizontal="center" vertical="center"/>
    </xf>
    <xf numFmtId="0" fontId="42" fillId="25" borderId="32" xfId="0" applyFont="1" applyFill="1" applyBorder="1" applyAlignment="1">
      <alignment vertical="center" wrapText="1"/>
    </xf>
    <xf numFmtId="0" fontId="44" fillId="25" borderId="32" xfId="0" applyFont="1" applyFill="1" applyBorder="1" applyAlignment="1">
      <alignment vertical="center"/>
    </xf>
    <xf numFmtId="0" fontId="44" fillId="25" borderId="34" xfId="0" applyFont="1" applyFill="1" applyBorder="1" applyAlignment="1">
      <alignment horizontal="center" vertical="center"/>
    </xf>
    <xf numFmtId="0" fontId="44" fillId="25" borderId="32" xfId="0" applyFont="1" applyFill="1" applyBorder="1" applyAlignment="1">
      <alignment vertical="center" wrapText="1"/>
    </xf>
    <xf numFmtId="0" fontId="42" fillId="25" borderId="19" xfId="0" applyFont="1" applyFill="1" applyBorder="1" applyAlignment="1">
      <alignment horizontal="center" vertical="center"/>
    </xf>
    <xf numFmtId="0" fontId="42" fillId="25" borderId="18" xfId="0" applyFont="1" applyFill="1" applyBorder="1" applyAlignment="1">
      <alignment vertical="center" wrapText="1"/>
    </xf>
    <xf numFmtId="0" fontId="44" fillId="25" borderId="18" xfId="0" applyFont="1" applyFill="1" applyBorder="1" applyAlignment="1">
      <alignment vertical="center"/>
    </xf>
    <xf numFmtId="0" fontId="44" fillId="25" borderId="17" xfId="0" applyFont="1" applyFill="1" applyBorder="1" applyAlignment="1">
      <alignment horizontal="center" vertical="center"/>
    </xf>
    <xf numFmtId="0" fontId="44" fillId="0" borderId="33" xfId="0" applyFont="1" applyBorder="1" applyAlignment="1">
      <alignment horizontal="center" vertical="center"/>
    </xf>
    <xf numFmtId="0" fontId="44" fillId="0" borderId="28" xfId="0" applyFont="1" applyBorder="1" applyAlignment="1">
      <alignment horizontal="center" vertical="center"/>
    </xf>
    <xf numFmtId="0" fontId="44" fillId="0" borderId="29" xfId="0" applyFont="1" applyBorder="1" applyAlignment="1">
      <alignment vertical="center"/>
    </xf>
    <xf numFmtId="0" fontId="44" fillId="0" borderId="11" xfId="0" applyFont="1" applyBorder="1" applyAlignment="1">
      <alignment horizontal="center" vertical="center"/>
    </xf>
    <xf numFmtId="0" fontId="44" fillId="0" borderId="26" xfId="0" applyFont="1" applyBorder="1" applyAlignment="1">
      <alignment vertical="center"/>
    </xf>
    <xf numFmtId="0" fontId="44" fillId="0" borderId="27" xfId="0" applyFont="1" applyBorder="1" applyAlignment="1">
      <alignment horizontal="center" vertical="center"/>
    </xf>
    <xf numFmtId="0" fontId="42" fillId="25" borderId="18" xfId="0" applyFont="1" applyFill="1" applyBorder="1" applyAlignment="1">
      <alignment vertical="center"/>
    </xf>
    <xf numFmtId="0" fontId="44" fillId="0" borderId="29" xfId="0" applyFont="1" applyBorder="1" applyAlignment="1">
      <alignment wrapText="1"/>
    </xf>
    <xf numFmtId="0" fontId="44" fillId="0" borderId="29" xfId="0" applyFont="1" applyBorder="1" applyAlignment="1">
      <alignment vertical="center" wrapText="1"/>
    </xf>
    <xf numFmtId="0" fontId="44" fillId="0" borderId="26" xfId="0" applyFont="1" applyBorder="1" applyAlignment="1">
      <alignment vertical="center" wrapText="1"/>
    </xf>
    <xf numFmtId="0" fontId="44" fillId="25" borderId="18" xfId="0" applyFont="1" applyFill="1" applyBorder="1" applyAlignment="1">
      <alignment vertical="center" wrapText="1"/>
    </xf>
    <xf numFmtId="0" fontId="42" fillId="0" borderId="28" xfId="0" applyFont="1" applyBorder="1" applyAlignment="1">
      <alignment horizontal="center" vertical="center"/>
    </xf>
    <xf numFmtId="0" fontId="0" fillId="0" borderId="26" xfId="0" applyBorder="1"/>
    <xf numFmtId="0" fontId="44" fillId="0" borderId="0" xfId="0" applyFont="1" applyAlignment="1">
      <alignment horizontal="center" vertical="center"/>
    </xf>
    <xf numFmtId="0" fontId="0" fillId="0" borderId="0" xfId="0" applyAlignment="1">
      <alignment horizontal="center" vertical="center"/>
    </xf>
    <xf numFmtId="0" fontId="58" fillId="19" borderId="29" xfId="48" applyFont="1" applyFill="1" applyBorder="1" applyAlignment="1">
      <alignment horizontal="left" vertical="center" wrapText="1"/>
    </xf>
    <xf numFmtId="0" fontId="59" fillId="25" borderId="29" xfId="47" applyFont="1" applyFill="1" applyBorder="1" applyAlignment="1">
      <alignment horizontal="center" vertical="top" wrapText="1"/>
    </xf>
    <xf numFmtId="0" fontId="58" fillId="19" borderId="29" xfId="48" applyFont="1" applyFill="1" applyBorder="1" applyAlignment="1">
      <alignment horizontal="center" vertical="center" wrapText="1"/>
    </xf>
    <xf numFmtId="0" fontId="54" fillId="0" borderId="0" xfId="0" applyFont="1" applyAlignment="1">
      <alignment vertical="center" wrapText="1"/>
    </xf>
    <xf numFmtId="2" fontId="44" fillId="0" borderId="0" xfId="51" applyNumberFormat="1" applyFont="1" applyFill="1" applyBorder="1" applyAlignment="1">
      <alignment horizontal="center" vertical="center" wrapText="1"/>
    </xf>
    <xf numFmtId="167" fontId="49" fillId="0" borderId="0" xfId="47" applyNumberFormat="1" applyFont="1" applyAlignment="1">
      <alignment horizontal="center" vertical="center"/>
    </xf>
    <xf numFmtId="10" fontId="37" fillId="0" borderId="29" xfId="47" applyNumberFormat="1" applyFont="1" applyBorder="1" applyAlignment="1">
      <alignment horizontal="center" vertical="center"/>
    </xf>
    <xf numFmtId="0" fontId="53" fillId="0" borderId="29" xfId="48" applyFont="1" applyBorder="1" applyAlignment="1">
      <alignment horizontal="center" vertical="center" wrapText="1"/>
    </xf>
    <xf numFmtId="3" fontId="60" fillId="18" borderId="0" xfId="47" applyNumberFormat="1" applyFont="1" applyFill="1"/>
    <xf numFmtId="0" fontId="26" fillId="20" borderId="29" xfId="48" applyFont="1" applyFill="1" applyBorder="1" applyAlignment="1">
      <alignment horizontal="center" wrapText="1"/>
    </xf>
    <xf numFmtId="0" fontId="59" fillId="26" borderId="29" xfId="47" applyFont="1" applyFill="1" applyBorder="1" applyAlignment="1">
      <alignment horizontal="center" vertical="top" wrapText="1"/>
    </xf>
    <xf numFmtId="0" fontId="58" fillId="26" borderId="29" xfId="47" applyFont="1" applyFill="1" applyBorder="1" applyAlignment="1">
      <alignment horizontal="left" vertical="top" wrapText="1"/>
    </xf>
    <xf numFmtId="0" fontId="39" fillId="0" borderId="0" xfId="48" applyFont="1" applyAlignment="1">
      <alignment wrapText="1"/>
    </xf>
    <xf numFmtId="0" fontId="44" fillId="0" borderId="0" xfId="48" applyFont="1" applyAlignment="1">
      <alignment horizontal="center" vertical="center" wrapText="1"/>
    </xf>
    <xf numFmtId="0" fontId="44" fillId="0" borderId="0" xfId="48" applyFont="1" applyAlignment="1">
      <alignment horizontal="center" wrapText="1"/>
    </xf>
    <xf numFmtId="0" fontId="42" fillId="0" borderId="0" xfId="48" applyFont="1" applyAlignment="1">
      <alignment horizontal="center" wrapText="1"/>
    </xf>
    <xf numFmtId="0" fontId="44" fillId="0" borderId="0" xfId="48" applyFont="1" applyAlignment="1">
      <alignment wrapText="1"/>
    </xf>
    <xf numFmtId="49" fontId="58" fillId="0" borderId="42" xfId="0" applyNumberFormat="1" applyFont="1" applyBorder="1" applyAlignment="1">
      <alignment horizontal="center" vertical="center" wrapText="1"/>
    </xf>
    <xf numFmtId="0" fontId="53" fillId="0" borderId="41" xfId="0" applyFont="1" applyBorder="1" applyAlignment="1">
      <alignment horizontal="left" vertical="top" wrapText="1"/>
    </xf>
    <xf numFmtId="0" fontId="53" fillId="0" borderId="29" xfId="0" applyFont="1" applyBorder="1" applyAlignment="1">
      <alignment horizontal="left" vertical="top" wrapText="1"/>
    </xf>
    <xf numFmtId="0" fontId="26" fillId="27" borderId="29" xfId="48" applyFont="1" applyFill="1" applyBorder="1" applyAlignment="1">
      <alignment horizontal="center" wrapText="1"/>
    </xf>
    <xf numFmtId="0" fontId="53" fillId="0" borderId="41" xfId="0" applyFont="1" applyBorder="1" applyAlignment="1">
      <alignment horizontal="center" vertical="center" wrapText="1"/>
    </xf>
    <xf numFmtId="0" fontId="53" fillId="0" borderId="29" xfId="0" applyFont="1" applyBorder="1" applyAlignment="1">
      <alignment horizontal="center" vertical="center" wrapText="1"/>
    </xf>
    <xf numFmtId="0" fontId="58" fillId="0" borderId="41" xfId="0" applyFont="1" applyBorder="1" applyAlignment="1">
      <alignment horizontal="center" vertical="center" wrapText="1"/>
    </xf>
    <xf numFmtId="49" fontId="62" fillId="0" borderId="41" xfId="0" applyNumberFormat="1" applyFont="1" applyBorder="1" applyAlignment="1">
      <alignment horizontal="center" vertical="center" wrapText="1"/>
    </xf>
    <xf numFmtId="0" fontId="58" fillId="24" borderId="29" xfId="48" applyFont="1" applyFill="1" applyBorder="1" applyAlignment="1">
      <alignment horizontal="center" vertical="center" wrapText="1"/>
    </xf>
    <xf numFmtId="0" fontId="59" fillId="19" borderId="29" xfId="47" applyFont="1" applyFill="1" applyBorder="1" applyAlignment="1">
      <alignment horizontal="center" vertical="center" wrapText="1"/>
    </xf>
    <xf numFmtId="49" fontId="58" fillId="0" borderId="41" xfId="0" applyNumberFormat="1" applyFont="1" applyBorder="1" applyAlignment="1">
      <alignment horizontal="center" vertical="center" wrapText="1"/>
    </xf>
    <xf numFmtId="0" fontId="53" fillId="0" borderId="29" xfId="47" applyFont="1" applyBorder="1" applyAlignment="1">
      <alignment horizontal="center" vertical="top" wrapText="1"/>
    </xf>
    <xf numFmtId="0" fontId="59" fillId="0" borderId="29" xfId="47" applyFont="1" applyBorder="1" applyAlignment="1">
      <alignment horizontal="center" vertical="top" wrapText="1"/>
    </xf>
    <xf numFmtId="0" fontId="61" fillId="0" borderId="43" xfId="0" applyFont="1" applyBorder="1" applyAlignment="1">
      <alignment horizontal="left" vertical="top" wrapText="1"/>
    </xf>
    <xf numFmtId="0" fontId="36" fillId="0" borderId="43" xfId="0" applyFont="1" applyBorder="1" applyAlignment="1">
      <alignment horizontal="left" vertical="top" wrapText="1"/>
    </xf>
    <xf numFmtId="0" fontId="53" fillId="0" borderId="43" xfId="0" applyFont="1" applyBorder="1" applyAlignment="1">
      <alignment horizontal="center" vertical="center" wrapText="1"/>
    </xf>
    <xf numFmtId="0" fontId="58" fillId="0" borderId="44" xfId="0" applyFont="1" applyBorder="1" applyAlignment="1">
      <alignment horizontal="center" vertical="center" wrapText="1"/>
    </xf>
    <xf numFmtId="0" fontId="39" fillId="28" borderId="0" xfId="48" applyFont="1" applyFill="1" applyAlignment="1">
      <alignment wrapText="1"/>
    </xf>
    <xf numFmtId="4" fontId="39" fillId="28" borderId="0" xfId="48" applyNumberFormat="1" applyFont="1" applyFill="1" applyAlignment="1">
      <alignment wrapText="1"/>
    </xf>
    <xf numFmtId="0" fontId="64" fillId="28" borderId="0" xfId="48" applyFont="1" applyFill="1" applyAlignment="1">
      <alignment wrapText="1"/>
    </xf>
    <xf numFmtId="0" fontId="53" fillId="0" borderId="30" xfId="47" applyFont="1" applyBorder="1" applyAlignment="1">
      <alignment horizontal="center" vertical="top" wrapText="1"/>
    </xf>
    <xf numFmtId="0" fontId="59" fillId="0" borderId="30" xfId="47" applyFont="1" applyBorder="1" applyAlignment="1">
      <alignment horizontal="center" vertical="top" wrapText="1"/>
    </xf>
    <xf numFmtId="0" fontId="58" fillId="0" borderId="43" xfId="0" applyFont="1" applyBorder="1" applyAlignment="1">
      <alignment horizontal="center" vertical="center" wrapText="1"/>
    </xf>
    <xf numFmtId="49" fontId="62" fillId="0" borderId="45" xfId="0" applyNumberFormat="1" applyFont="1" applyBorder="1" applyAlignment="1">
      <alignment horizontal="center" vertical="center" wrapText="1"/>
    </xf>
    <xf numFmtId="0" fontId="53" fillId="0" borderId="44" xfId="0" applyFont="1" applyBorder="1" applyAlignment="1">
      <alignment horizontal="center" vertical="center" wrapText="1"/>
    </xf>
    <xf numFmtId="0" fontId="63" fillId="0" borderId="29" xfId="47" applyFont="1" applyBorder="1" applyAlignment="1">
      <alignment horizontal="center" vertical="top" wrapText="1"/>
    </xf>
    <xf numFmtId="0" fontId="41" fillId="0" borderId="0" xfId="47" applyFont="1" applyAlignment="1">
      <alignment horizontal="center" vertical="center" wrapText="1"/>
    </xf>
    <xf numFmtId="0" fontId="44" fillId="0" borderId="29" xfId="48" applyFont="1" applyBorder="1" applyAlignment="1">
      <alignment horizontal="left" vertical="top" wrapText="1"/>
    </xf>
    <xf numFmtId="49" fontId="62" fillId="0" borderId="46" xfId="0" applyNumberFormat="1" applyFont="1" applyBorder="1" applyAlignment="1">
      <alignment horizontal="center" vertical="center" wrapText="1"/>
    </xf>
    <xf numFmtId="49" fontId="62" fillId="0" borderId="43" xfId="0" applyNumberFormat="1" applyFont="1" applyBorder="1" applyAlignment="1">
      <alignment horizontal="center" vertical="center" wrapText="1"/>
    </xf>
    <xf numFmtId="49" fontId="62" fillId="0" borderId="29" xfId="0" applyNumberFormat="1" applyFont="1" applyBorder="1" applyAlignment="1">
      <alignment horizontal="center" vertical="center" wrapText="1"/>
    </xf>
    <xf numFmtId="0" fontId="36" fillId="0" borderId="47" xfId="0" applyFont="1" applyBorder="1" applyAlignment="1">
      <alignment horizontal="left" vertical="top" wrapText="1"/>
    </xf>
    <xf numFmtId="0" fontId="44" fillId="0" borderId="0" xfId="48" applyFont="1" applyAlignment="1">
      <alignment horizontal="left" vertical="top" wrapText="1"/>
    </xf>
    <xf numFmtId="0" fontId="45" fillId="0" borderId="0" xfId="48" applyFont="1" applyAlignment="1">
      <alignment wrapText="1"/>
    </xf>
    <xf numFmtId="0" fontId="57" fillId="0" borderId="0" xfId="47" applyFont="1" applyAlignment="1">
      <alignment vertical="center" wrapText="1"/>
    </xf>
    <xf numFmtId="0" fontId="41" fillId="0" borderId="0" xfId="47" applyFont="1" applyAlignment="1">
      <alignment wrapText="1"/>
    </xf>
    <xf numFmtId="0" fontId="41" fillId="0" borderId="26" xfId="47" applyFont="1" applyBorder="1" applyAlignment="1">
      <alignment horizontal="center"/>
    </xf>
    <xf numFmtId="4" fontId="41" fillId="0" borderId="26" xfId="47" applyNumberFormat="1" applyFont="1" applyBorder="1" applyAlignment="1">
      <alignment horizontal="center" wrapText="1"/>
    </xf>
    <xf numFmtId="0" fontId="42" fillId="25" borderId="19" xfId="0" applyFont="1" applyFill="1" applyBorder="1" applyAlignment="1">
      <alignment horizontal="center" vertical="center" wrapText="1"/>
    </xf>
    <xf numFmtId="0" fontId="44" fillId="25" borderId="17" xfId="0" applyFont="1" applyFill="1" applyBorder="1" applyAlignment="1">
      <alignment horizontal="center" vertical="center" wrapText="1"/>
    </xf>
    <xf numFmtId="0" fontId="44" fillId="0" borderId="33" xfId="0" applyFont="1" applyBorder="1" applyAlignment="1">
      <alignment horizontal="center" vertical="center" wrapText="1"/>
    </xf>
    <xf numFmtId="0" fontId="44" fillId="0" borderId="28" xfId="0" applyFont="1" applyBorder="1" applyAlignment="1">
      <alignment horizontal="center" vertical="center" wrapText="1"/>
    </xf>
    <xf numFmtId="0" fontId="65" fillId="0" borderId="29" xfId="0" applyFont="1" applyBorder="1" applyAlignment="1">
      <alignment vertical="center" wrapText="1"/>
    </xf>
    <xf numFmtId="0" fontId="65" fillId="0" borderId="35" xfId="0" applyFont="1" applyBorder="1" applyAlignment="1">
      <alignment vertical="center"/>
    </xf>
    <xf numFmtId="0" fontId="44" fillId="0" borderId="30" xfId="48" applyFont="1" applyBorder="1" applyAlignment="1">
      <alignment horizontal="left" vertical="top" wrapText="1"/>
    </xf>
    <xf numFmtId="0" fontId="44" fillId="0" borderId="24" xfId="48" applyFont="1" applyBorder="1" applyAlignment="1">
      <alignment horizontal="left" vertical="top" wrapText="1"/>
    </xf>
    <xf numFmtId="0" fontId="53" fillId="0" borderId="29" xfId="47" applyFont="1" applyBorder="1" applyAlignment="1">
      <alignment horizontal="center" vertical="center" wrapText="1"/>
    </xf>
    <xf numFmtId="49" fontId="66" fillId="0" borderId="45" xfId="0" applyNumberFormat="1" applyFont="1" applyBorder="1" applyAlignment="1">
      <alignment horizontal="center" vertical="center" wrapText="1"/>
    </xf>
    <xf numFmtId="0" fontId="58" fillId="25" borderId="12" xfId="47" applyFont="1" applyFill="1" applyBorder="1" applyAlignment="1">
      <alignment vertical="top" wrapText="1"/>
    </xf>
    <xf numFmtId="0" fontId="58" fillId="25" borderId="24" xfId="0" applyFont="1" applyFill="1" applyBorder="1" applyAlignment="1">
      <alignment horizontal="center" vertical="top" wrapText="1"/>
    </xf>
    <xf numFmtId="0" fontId="58" fillId="26" borderId="12" xfId="47" applyFont="1" applyFill="1" applyBorder="1" applyAlignment="1">
      <alignment vertical="top" wrapText="1"/>
    </xf>
    <xf numFmtId="0" fontId="58" fillId="26" borderId="24" xfId="0" applyFont="1" applyFill="1" applyBorder="1" applyAlignment="1">
      <alignment horizontal="center" vertical="top" wrapText="1"/>
    </xf>
    <xf numFmtId="0" fontId="44" fillId="25" borderId="0" xfId="48" applyFont="1" applyFill="1" applyAlignment="1">
      <alignment horizontal="center" wrapText="1"/>
    </xf>
    <xf numFmtId="0" fontId="44" fillId="0" borderId="0" xfId="48" applyFont="1" applyAlignment="1">
      <alignment horizontal="center" vertical="center"/>
    </xf>
    <xf numFmtId="0" fontId="26" fillId="0" borderId="0" xfId="48" applyFont="1" applyAlignment="1">
      <alignment horizontal="center" vertical="center"/>
    </xf>
    <xf numFmtId="0" fontId="54" fillId="0" borderId="0" xfId="48" applyFont="1" applyAlignment="1">
      <alignment wrapText="1"/>
    </xf>
    <xf numFmtId="0" fontId="45" fillId="18" borderId="0" xfId="48" applyFont="1" applyFill="1" applyAlignment="1">
      <alignment wrapText="1"/>
    </xf>
    <xf numFmtId="0" fontId="67" fillId="0" borderId="0" xfId="47" applyFont="1"/>
    <xf numFmtId="165" fontId="67" fillId="0" borderId="0" xfId="47" applyNumberFormat="1" applyFont="1"/>
    <xf numFmtId="0" fontId="57" fillId="0" borderId="0" xfId="56" applyFont="1" applyAlignment="1">
      <alignment wrapText="1"/>
    </xf>
    <xf numFmtId="10" fontId="37" fillId="0" borderId="0" xfId="47" applyNumberFormat="1" applyFont="1"/>
    <xf numFmtId="0" fontId="37" fillId="0" borderId="29" xfId="47" applyFont="1" applyBorder="1" applyAlignment="1">
      <alignment horizontal="center" vertical="center"/>
    </xf>
    <xf numFmtId="0" fontId="54" fillId="0" borderId="29" xfId="0" applyFont="1" applyBorder="1" applyAlignment="1">
      <alignment vertical="center" wrapText="1"/>
    </xf>
    <xf numFmtId="3" fontId="48" fillId="0" borderId="29" xfId="47" applyNumberFormat="1" applyFont="1" applyBorder="1" applyAlignment="1">
      <alignment horizontal="center" vertical="center"/>
    </xf>
    <xf numFmtId="1" fontId="49" fillId="0" borderId="29" xfId="47" applyNumberFormat="1" applyFont="1" applyBorder="1" applyAlignment="1">
      <alignment horizontal="center" vertical="center"/>
    </xf>
    <xf numFmtId="1" fontId="49" fillId="0" borderId="29" xfId="47" applyNumberFormat="1" applyFont="1" applyBorder="1" applyAlignment="1">
      <alignment horizontal="center" vertical="center" wrapText="1"/>
    </xf>
    <xf numFmtId="165" fontId="49" fillId="0" borderId="29" xfId="47" applyNumberFormat="1" applyFont="1" applyBorder="1" applyAlignment="1">
      <alignment horizontal="center" vertical="center"/>
    </xf>
    <xf numFmtId="4" fontId="49" fillId="0" borderId="29" xfId="47" applyNumberFormat="1" applyFont="1" applyBorder="1" applyAlignment="1">
      <alignment horizontal="center" vertical="center"/>
    </xf>
    <xf numFmtId="2" fontId="44" fillId="0" borderId="29" xfId="51" applyNumberFormat="1" applyFont="1" applyFill="1" applyBorder="1" applyAlignment="1">
      <alignment horizontal="center" vertical="center" wrapText="1"/>
    </xf>
    <xf numFmtId="167" fontId="49" fillId="0" borderId="29" xfId="47" applyNumberFormat="1" applyFont="1" applyBorder="1" applyAlignment="1">
      <alignment horizontal="center" vertical="center"/>
    </xf>
    <xf numFmtId="4" fontId="41" fillId="0" borderId="29" xfId="47" applyNumberFormat="1" applyFont="1" applyBorder="1" applyAlignment="1">
      <alignment horizontal="center" vertical="center"/>
    </xf>
    <xf numFmtId="4" fontId="37" fillId="0" borderId="29" xfId="47" applyNumberFormat="1" applyFont="1" applyBorder="1" applyAlignment="1">
      <alignment horizontal="center" wrapText="1"/>
    </xf>
    <xf numFmtId="4" fontId="37" fillId="0" borderId="16" xfId="47" applyNumberFormat="1" applyFont="1" applyBorder="1" applyAlignment="1">
      <alignment horizontal="center" wrapText="1"/>
    </xf>
    <xf numFmtId="0" fontId="37" fillId="0" borderId="18" xfId="47" applyFont="1" applyBorder="1" applyAlignment="1">
      <alignment horizontal="center" vertical="center" wrapText="1"/>
    </xf>
    <xf numFmtId="0" fontId="37" fillId="0" borderId="29" xfId="47" applyFont="1" applyBorder="1" applyAlignment="1">
      <alignment horizontal="center" vertical="center" wrapText="1"/>
    </xf>
    <xf numFmtId="0" fontId="37" fillId="0" borderId="19" xfId="47" applyFont="1" applyBorder="1" applyAlignment="1">
      <alignment horizontal="center" vertical="center" wrapText="1"/>
    </xf>
    <xf numFmtId="0" fontId="36" fillId="0" borderId="18" xfId="47" applyFont="1" applyBorder="1" applyAlignment="1">
      <alignment horizontal="center" vertical="center" wrapText="1"/>
    </xf>
    <xf numFmtId="0" fontId="37" fillId="0" borderId="28" xfId="47" applyFont="1" applyBorder="1" applyAlignment="1">
      <alignment horizontal="center" vertical="center" wrapText="1"/>
    </xf>
    <xf numFmtId="169" fontId="36" fillId="0" borderId="29" xfId="47" applyNumberFormat="1" applyFont="1" applyBorder="1" applyAlignment="1">
      <alignment horizontal="center" vertical="center" wrapText="1"/>
    </xf>
    <xf numFmtId="0" fontId="70" fillId="0" borderId="29" xfId="54" applyFont="1" applyBorder="1" applyAlignment="1">
      <alignment horizontal="center" vertical="center" wrapText="1"/>
    </xf>
    <xf numFmtId="4" fontId="53" fillId="0" borderId="29" xfId="54" applyNumberFormat="1" applyFont="1" applyBorder="1" applyAlignment="1">
      <alignment horizontal="center" vertical="center" wrapText="1"/>
    </xf>
    <xf numFmtId="0" fontId="69" fillId="0" borderId="29" xfId="54" applyFont="1" applyBorder="1" applyAlignment="1">
      <alignment vertical="center" wrapText="1"/>
    </xf>
    <xf numFmtId="0" fontId="39" fillId="0" borderId="0" xfId="0" applyFont="1"/>
    <xf numFmtId="0" fontId="62" fillId="29" borderId="29" xfId="57" applyFont="1" applyFill="1" applyBorder="1" applyAlignment="1">
      <alignment horizontal="center" vertical="center" wrapText="1"/>
    </xf>
    <xf numFmtId="0" fontId="44" fillId="0" borderId="29" xfId="0" applyFont="1" applyBorder="1"/>
    <xf numFmtId="0" fontId="44" fillId="0" borderId="29" xfId="0" applyFont="1" applyBorder="1" applyAlignment="1">
      <alignment horizontal="center" vertical="center"/>
    </xf>
    <xf numFmtId="4" fontId="42" fillId="0" borderId="29" xfId="0" applyNumberFormat="1" applyFont="1" applyBorder="1" applyAlignment="1">
      <alignment horizontal="center"/>
    </xf>
    <xf numFmtId="4" fontId="42" fillId="0" borderId="29" xfId="0" applyNumberFormat="1" applyFont="1" applyBorder="1" applyAlignment="1">
      <alignment horizontal="center" vertical="center"/>
    </xf>
    <xf numFmtId="4" fontId="44" fillId="0" borderId="29" xfId="0" applyNumberFormat="1" applyFont="1" applyBorder="1" applyAlignment="1">
      <alignment horizontal="center" vertical="center"/>
    </xf>
    <xf numFmtId="0" fontId="68" fillId="0" borderId="0" xfId="0" applyFont="1" applyAlignment="1">
      <alignment vertical="center" wrapText="1"/>
    </xf>
    <xf numFmtId="0" fontId="71" fillId="0" borderId="0" xfId="48" applyFont="1"/>
    <xf numFmtId="0" fontId="72" fillId="0" borderId="0" xfId="47" applyFont="1" applyAlignment="1">
      <alignment horizontal="left"/>
    </xf>
    <xf numFmtId="0" fontId="72" fillId="0" borderId="0" xfId="47" applyFont="1"/>
    <xf numFmtId="0" fontId="73" fillId="0" borderId="0" xfId="47" applyFont="1"/>
    <xf numFmtId="0" fontId="71" fillId="0" borderId="0" xfId="47" applyFont="1"/>
    <xf numFmtId="4" fontId="58" fillId="0" borderId="29" xfId="0" applyNumberFormat="1" applyFont="1" applyBorder="1" applyAlignment="1">
      <alignment horizontal="center"/>
    </xf>
    <xf numFmtId="4" fontId="49" fillId="0" borderId="0" xfId="47" applyNumberFormat="1" applyFont="1" applyAlignment="1">
      <alignment horizontal="left" wrapText="1"/>
    </xf>
    <xf numFmtId="4" fontId="37" fillId="0" borderId="0" xfId="47" applyNumberFormat="1" applyFont="1" applyAlignment="1">
      <alignment horizontal="center" vertical="top" wrapText="1"/>
    </xf>
    <xf numFmtId="0" fontId="74" fillId="0" borderId="0" xfId="47" applyFont="1"/>
    <xf numFmtId="4" fontId="37" fillId="18" borderId="0" xfId="47" applyNumberFormat="1" applyFont="1" applyFill="1" applyAlignment="1">
      <alignment horizontal="center" wrapText="1"/>
    </xf>
    <xf numFmtId="170" fontId="37" fillId="0" borderId="29" xfId="47" applyNumberFormat="1" applyFont="1" applyBorder="1" applyAlignment="1">
      <alignment horizontal="center" wrapText="1"/>
    </xf>
    <xf numFmtId="4" fontId="41" fillId="0" borderId="33" xfId="47" applyNumberFormat="1" applyFont="1" applyBorder="1" applyAlignment="1">
      <alignment horizontal="center" wrapText="1"/>
    </xf>
    <xf numFmtId="4" fontId="37" fillId="0" borderId="33" xfId="47" applyNumberFormat="1" applyFont="1" applyBorder="1" applyAlignment="1">
      <alignment horizontal="center" wrapText="1"/>
    </xf>
    <xf numFmtId="4" fontId="37" fillId="0" borderId="27" xfId="47" applyNumberFormat="1" applyFont="1" applyBorder="1" applyAlignment="1">
      <alignment horizontal="center" wrapText="1"/>
    </xf>
    <xf numFmtId="4" fontId="37" fillId="25" borderId="18" xfId="47" applyNumberFormat="1" applyFont="1" applyFill="1" applyBorder="1" applyAlignment="1">
      <alignment horizontal="center" vertical="center" wrapText="1"/>
    </xf>
    <xf numFmtId="4" fontId="37" fillId="30" borderId="29" xfId="47" applyNumberFormat="1" applyFont="1" applyFill="1" applyBorder="1" applyAlignment="1">
      <alignment horizontal="center" wrapText="1"/>
    </xf>
    <xf numFmtId="4" fontId="37" fillId="25" borderId="29" xfId="47" applyNumberFormat="1" applyFont="1" applyFill="1" applyBorder="1" applyAlignment="1">
      <alignment horizontal="center" wrapText="1"/>
    </xf>
    <xf numFmtId="4" fontId="37" fillId="0" borderId="18" xfId="47" applyNumberFormat="1" applyFont="1" applyBorder="1" applyAlignment="1">
      <alignment horizontal="center" vertical="center" wrapText="1"/>
    </xf>
    <xf numFmtId="4" fontId="37" fillId="30" borderId="18" xfId="47" applyNumberFormat="1" applyFont="1" applyFill="1" applyBorder="1" applyAlignment="1">
      <alignment horizontal="center" vertical="center" wrapText="1"/>
    </xf>
    <xf numFmtId="4" fontId="37" fillId="30" borderId="18" xfId="47" applyNumberFormat="1" applyFont="1" applyFill="1" applyBorder="1" applyAlignment="1">
      <alignment horizontal="center" vertical="top" wrapText="1"/>
    </xf>
    <xf numFmtId="4" fontId="37" fillId="30" borderId="33" xfId="47" applyNumberFormat="1" applyFont="1" applyFill="1" applyBorder="1" applyAlignment="1">
      <alignment horizontal="center" wrapText="1"/>
    </xf>
    <xf numFmtId="4" fontId="37" fillId="0" borderId="26" xfId="47" applyNumberFormat="1" applyFont="1" applyBorder="1" applyAlignment="1">
      <alignment horizontal="center" wrapText="1"/>
    </xf>
    <xf numFmtId="4" fontId="41" fillId="30" borderId="26" xfId="47" applyNumberFormat="1" applyFont="1" applyFill="1" applyBorder="1" applyAlignment="1">
      <alignment horizontal="center" wrapText="1"/>
    </xf>
    <xf numFmtId="0" fontId="5" fillId="30" borderId="26" xfId="47" applyFill="1" applyBorder="1"/>
    <xf numFmtId="4" fontId="41" fillId="25" borderId="26" xfId="47" applyNumberFormat="1" applyFont="1" applyFill="1" applyBorder="1" applyAlignment="1">
      <alignment horizontal="center" wrapText="1"/>
    </xf>
    <xf numFmtId="0" fontId="5" fillId="25" borderId="26" xfId="47" applyFill="1" applyBorder="1"/>
    <xf numFmtId="4" fontId="37" fillId="30" borderId="17" xfId="47" applyNumberFormat="1" applyFont="1" applyFill="1" applyBorder="1" applyAlignment="1">
      <alignment horizontal="center" vertical="center" wrapText="1"/>
    </xf>
    <xf numFmtId="4" fontId="75" fillId="0" borderId="0" xfId="0" applyNumberFormat="1" applyFont="1"/>
    <xf numFmtId="171" fontId="37" fillId="30" borderId="29" xfId="47" applyNumberFormat="1" applyFont="1" applyFill="1" applyBorder="1" applyAlignment="1">
      <alignment horizontal="center" vertical="center" wrapText="1"/>
    </xf>
    <xf numFmtId="10" fontId="76" fillId="30" borderId="26" xfId="47" applyNumberFormat="1" applyFont="1" applyFill="1" applyBorder="1" applyAlignment="1">
      <alignment horizontal="center" vertical="center"/>
    </xf>
    <xf numFmtId="0" fontId="76" fillId="30" borderId="26" xfId="47" applyFont="1" applyFill="1" applyBorder="1" applyAlignment="1">
      <alignment horizontal="center" vertical="center"/>
    </xf>
    <xf numFmtId="4" fontId="37" fillId="30" borderId="27" xfId="47" applyNumberFormat="1" applyFont="1" applyFill="1" applyBorder="1" applyAlignment="1">
      <alignment horizontal="center" wrapText="1"/>
    </xf>
    <xf numFmtId="2" fontId="5" fillId="0" borderId="0" xfId="47" applyNumberFormat="1"/>
    <xf numFmtId="0" fontId="39" fillId="18" borderId="0" xfId="0" applyFont="1" applyFill="1"/>
    <xf numFmtId="0" fontId="58" fillId="29" borderId="29" xfId="54" applyFont="1" applyFill="1" applyBorder="1" applyAlignment="1">
      <alignment horizontal="center" vertical="top" wrapText="1"/>
    </xf>
    <xf numFmtId="0" fontId="69" fillId="29" borderId="12" xfId="54" applyFont="1" applyFill="1" applyBorder="1" applyAlignment="1">
      <alignment horizontal="center" vertical="top" wrapText="1"/>
    </xf>
    <xf numFmtId="0" fontId="45" fillId="0" borderId="0" xfId="0" applyFont="1" applyAlignment="1">
      <alignment horizontal="left"/>
    </xf>
    <xf numFmtId="0" fontId="69" fillId="29" borderId="29" xfId="54" applyFont="1" applyFill="1" applyBorder="1" applyAlignment="1">
      <alignment horizontal="center" vertical="center" wrapText="1"/>
    </xf>
    <xf numFmtId="0" fontId="58" fillId="29" borderId="29" xfId="54" applyFont="1" applyFill="1" applyBorder="1" applyAlignment="1">
      <alignment horizontal="center" vertical="center" wrapText="1"/>
    </xf>
    <xf numFmtId="0" fontId="58" fillId="29" borderId="51" xfId="54" applyFont="1" applyFill="1" applyBorder="1" applyAlignment="1">
      <alignment horizontal="center" vertical="center" wrapText="1"/>
    </xf>
    <xf numFmtId="0" fontId="58" fillId="29" borderId="52" xfId="54" applyFont="1" applyFill="1" applyBorder="1" applyAlignment="1">
      <alignment horizontal="center" vertical="center" wrapText="1"/>
    </xf>
    <xf numFmtId="0" fontId="58" fillId="29" borderId="53" xfId="54" applyFont="1" applyFill="1" applyBorder="1" applyAlignment="1">
      <alignment horizontal="center" vertical="center" wrapText="1"/>
    </xf>
    <xf numFmtId="0" fontId="58" fillId="29" borderId="54" xfId="54" applyFont="1" applyFill="1" applyBorder="1" applyAlignment="1">
      <alignment horizontal="center" vertical="center" wrapText="1"/>
    </xf>
    <xf numFmtId="0" fontId="26" fillId="0" borderId="0" xfId="0" applyFont="1" applyAlignment="1">
      <alignment horizontal="center" vertical="top"/>
    </xf>
    <xf numFmtId="0" fontId="44" fillId="0" borderId="0" xfId="0" applyFont="1" applyAlignment="1">
      <alignment horizontal="left" vertical="top" wrapText="1"/>
    </xf>
    <xf numFmtId="3" fontId="53" fillId="0" borderId="29" xfId="54" applyNumberFormat="1" applyFont="1" applyBorder="1" applyAlignment="1">
      <alignment horizontal="left" vertical="center" wrapText="1"/>
    </xf>
    <xf numFmtId="0" fontId="53" fillId="0" borderId="29" xfId="54" applyFont="1" applyBorder="1" applyAlignment="1">
      <alignment horizontal="left" vertical="center" wrapText="1"/>
    </xf>
    <xf numFmtId="4" fontId="53" fillId="0" borderId="12" xfId="54" applyNumberFormat="1" applyFont="1" applyBorder="1" applyAlignment="1">
      <alignment horizontal="center" vertical="center" wrapText="1"/>
    </xf>
    <xf numFmtId="4" fontId="53" fillId="0" borderId="24" xfId="54" applyNumberFormat="1" applyFont="1" applyBorder="1" applyAlignment="1">
      <alignment horizontal="center" vertical="center" wrapText="1"/>
    </xf>
    <xf numFmtId="0" fontId="44" fillId="18" borderId="0" xfId="0" applyFont="1" applyFill="1" applyAlignment="1">
      <alignment horizontal="left" wrapText="1"/>
    </xf>
    <xf numFmtId="0" fontId="58" fillId="0" borderId="29" xfId="54" applyFont="1" applyBorder="1" applyAlignment="1">
      <alignment horizontal="left" vertical="center" wrapText="1"/>
    </xf>
    <xf numFmtId="4" fontId="58" fillId="0" borderId="29" xfId="54" applyNumberFormat="1" applyFont="1" applyBorder="1" applyAlignment="1">
      <alignment horizontal="center" vertical="center" wrapText="1"/>
    </xf>
    <xf numFmtId="0" fontId="45" fillId="0" borderId="0" xfId="0" applyFont="1" applyAlignment="1">
      <alignment horizontal="center" wrapText="1"/>
    </xf>
    <xf numFmtId="0" fontId="42" fillId="0" borderId="0" xfId="48" applyFont="1" applyAlignment="1">
      <alignment horizontal="left" vertical="center" wrapText="1"/>
    </xf>
    <xf numFmtId="0" fontId="26" fillId="20" borderId="29" xfId="48" applyFont="1" applyFill="1" applyBorder="1" applyAlignment="1">
      <alignment horizontal="center" vertical="center" wrapText="1"/>
    </xf>
    <xf numFmtId="0" fontId="58" fillId="27" borderId="29" xfId="48" applyFont="1" applyFill="1" applyBorder="1" applyAlignment="1">
      <alignment horizontal="center" vertical="center" wrapText="1"/>
    </xf>
    <xf numFmtId="0" fontId="57" fillId="0" borderId="0" xfId="47" applyFont="1" applyAlignment="1">
      <alignment horizontal="left" wrapText="1"/>
    </xf>
    <xf numFmtId="0" fontId="57" fillId="0" borderId="0" xfId="47" applyFont="1" applyAlignment="1">
      <alignment horizontal="left"/>
    </xf>
    <xf numFmtId="0" fontId="41" fillId="0" borderId="29" xfId="47" applyFont="1" applyBorder="1" applyAlignment="1">
      <alignment horizontal="center" vertical="center" wrapText="1"/>
    </xf>
    <xf numFmtId="0" fontId="41" fillId="0" borderId="10" xfId="47" applyFont="1" applyBorder="1" applyAlignment="1">
      <alignment horizontal="center" vertical="center" wrapText="1"/>
    </xf>
    <xf numFmtId="165" fontId="41" fillId="0" borderId="10" xfId="47" applyNumberFormat="1" applyFont="1" applyBorder="1" applyAlignment="1">
      <alignment horizontal="center" vertical="center" wrapText="1"/>
    </xf>
    <xf numFmtId="0" fontId="41" fillId="18" borderId="10" xfId="47" applyFont="1" applyFill="1" applyBorder="1" applyAlignment="1">
      <alignment horizontal="center" vertical="center" wrapText="1"/>
    </xf>
    <xf numFmtId="0" fontId="42" fillId="0" borderId="12" xfId="47" applyFont="1" applyBorder="1" applyAlignment="1">
      <alignment horizontal="center" vertical="center"/>
    </xf>
    <xf numFmtId="0" fontId="42" fillId="0" borderId="25" xfId="47" applyFont="1" applyBorder="1" applyAlignment="1">
      <alignment horizontal="center" vertical="center"/>
    </xf>
    <xf numFmtId="0" fontId="42" fillId="0" borderId="24" xfId="47" applyFont="1" applyBorder="1" applyAlignment="1">
      <alignment horizontal="center" vertical="center"/>
    </xf>
    <xf numFmtId="0" fontId="55" fillId="0" borderId="29" xfId="47" applyFont="1" applyBorder="1" applyAlignment="1">
      <alignment horizontal="center" vertical="center" wrapText="1"/>
    </xf>
    <xf numFmtId="0" fontId="71" fillId="0" borderId="0" xfId="48" applyFont="1" applyAlignment="1">
      <alignment horizontal="left"/>
    </xf>
    <xf numFmtId="0" fontId="72" fillId="0" borderId="0" xfId="47" applyFont="1" applyAlignment="1">
      <alignment horizontal="left"/>
    </xf>
    <xf numFmtId="0" fontId="41" fillId="0" borderId="0" xfId="47" applyFont="1" applyAlignment="1">
      <alignment horizontal="center" wrapText="1"/>
    </xf>
    <xf numFmtId="0" fontId="41" fillId="0" borderId="0" xfId="47" applyFont="1" applyAlignment="1">
      <alignment horizontal="center" vertical="center" wrapText="1"/>
    </xf>
    <xf numFmtId="0" fontId="41" fillId="0" borderId="0" xfId="47" applyFont="1" applyAlignment="1">
      <alignment horizontal="center"/>
    </xf>
    <xf numFmtId="4" fontId="49" fillId="0" borderId="0" xfId="47" applyNumberFormat="1" applyFont="1" applyAlignment="1">
      <alignment horizontal="left" wrapText="1"/>
    </xf>
    <xf numFmtId="0" fontId="41" fillId="0" borderId="11" xfId="47" applyFont="1" applyBorder="1" applyAlignment="1">
      <alignment horizontal="center"/>
    </xf>
    <xf numFmtId="0" fontId="41" fillId="0" borderId="26" xfId="47" applyFont="1" applyBorder="1" applyAlignment="1">
      <alignment horizontal="center"/>
    </xf>
    <xf numFmtId="4" fontId="37" fillId="0" borderId="29" xfId="47" applyNumberFormat="1" applyFont="1" applyBorder="1" applyAlignment="1">
      <alignment horizontal="center" vertical="center" wrapText="1"/>
    </xf>
    <xf numFmtId="4" fontId="37" fillId="0" borderId="26" xfId="47" applyNumberFormat="1" applyFont="1" applyBorder="1" applyAlignment="1">
      <alignment horizontal="center" vertical="center" wrapText="1"/>
    </xf>
    <xf numFmtId="3" fontId="37" fillId="0" borderId="48" xfId="47" applyNumberFormat="1" applyFont="1" applyBorder="1" applyAlignment="1">
      <alignment horizontal="center" vertical="center" wrapText="1"/>
    </xf>
    <xf numFmtId="3" fontId="37" fillId="0" borderId="49" xfId="47" applyNumberFormat="1" applyFont="1" applyBorder="1" applyAlignment="1">
      <alignment horizontal="center" vertical="center" wrapText="1"/>
    </xf>
    <xf numFmtId="3" fontId="37" fillId="0" borderId="50" xfId="47" applyNumberFormat="1" applyFont="1" applyBorder="1" applyAlignment="1">
      <alignment horizontal="center" vertical="center" wrapText="1"/>
    </xf>
    <xf numFmtId="0" fontId="41" fillId="0" borderId="0" xfId="47" applyFont="1" applyAlignment="1">
      <alignment horizontal="left" wrapText="1"/>
    </xf>
    <xf numFmtId="0" fontId="41" fillId="0" borderId="0" xfId="47" applyFont="1" applyAlignment="1">
      <alignment horizontal="left"/>
    </xf>
    <xf numFmtId="0" fontId="41" fillId="19" borderId="10" xfId="47" applyFont="1" applyFill="1" applyBorder="1" applyAlignment="1">
      <alignment horizontal="center" vertical="center" wrapText="1"/>
    </xf>
    <xf numFmtId="0" fontId="37" fillId="0" borderId="20" xfId="47" applyFont="1" applyBorder="1" applyAlignment="1">
      <alignment horizontal="center" vertical="top" wrapText="1"/>
    </xf>
    <xf numFmtId="0" fontId="37" fillId="0" borderId="14" xfId="47" applyFont="1" applyBorder="1" applyAlignment="1">
      <alignment horizontal="center" vertical="top" wrapText="1"/>
    </xf>
    <xf numFmtId="0" fontId="42" fillId="0" borderId="10" xfId="47" applyFont="1" applyBorder="1" applyAlignment="1">
      <alignment horizontal="center" vertical="center"/>
    </xf>
    <xf numFmtId="2" fontId="42" fillId="24" borderId="12" xfId="51" applyNumberFormat="1" applyFont="1" applyFill="1" applyBorder="1" applyAlignment="1">
      <alignment horizontal="center" vertical="center"/>
    </xf>
    <xf numFmtId="2" fontId="42" fillId="24" borderId="25" xfId="51" applyNumberFormat="1" applyFont="1" applyFill="1" applyBorder="1" applyAlignment="1">
      <alignment horizontal="center" vertical="center"/>
    </xf>
    <xf numFmtId="2" fontId="42" fillId="24" borderId="24" xfId="51" applyNumberFormat="1" applyFont="1" applyFill="1" applyBorder="1" applyAlignment="1">
      <alignment horizontal="center" vertical="center"/>
    </xf>
    <xf numFmtId="2" fontId="42" fillId="25" borderId="12" xfId="50" applyNumberFormat="1" applyFont="1" applyFill="1" applyBorder="1" applyAlignment="1">
      <alignment horizontal="center" vertical="center" wrapText="1"/>
    </xf>
    <xf numFmtId="2" fontId="42" fillId="25" borderId="25" xfId="50" applyNumberFormat="1" applyFont="1" applyFill="1" applyBorder="1" applyAlignment="1">
      <alignment horizontal="center" vertical="center" wrapText="1"/>
    </xf>
    <xf numFmtId="2" fontId="42" fillId="25" borderId="24" xfId="50" applyNumberFormat="1" applyFont="1" applyFill="1" applyBorder="1" applyAlignment="1">
      <alignment horizontal="center" vertical="center" wrapText="1"/>
    </xf>
    <xf numFmtId="0" fontId="44" fillId="0" borderId="39" xfId="0" applyFont="1" applyBorder="1" applyAlignment="1">
      <alignment horizontal="center" vertical="center"/>
    </xf>
    <xf numFmtId="0" fontId="44" fillId="0" borderId="0" xfId="0" applyFont="1" applyAlignment="1">
      <alignment horizontal="center" vertical="center"/>
    </xf>
    <xf numFmtId="0" fontId="44" fillId="0" borderId="38" xfId="0" applyFont="1" applyBorder="1" applyAlignment="1">
      <alignment horizontal="center" vertical="center"/>
    </xf>
    <xf numFmtId="0" fontId="44" fillId="0" borderId="37" xfId="0" applyFont="1" applyBorder="1" applyAlignment="1">
      <alignment horizontal="center" vertical="center" wrapText="1"/>
    </xf>
    <xf numFmtId="0" fontId="44" fillId="0" borderId="40" xfId="0" applyFont="1" applyBorder="1" applyAlignment="1">
      <alignment horizontal="center" vertical="center" wrapText="1"/>
    </xf>
    <xf numFmtId="0" fontId="44" fillId="0" borderId="21" xfId="0" applyFont="1" applyBorder="1" applyAlignment="1">
      <alignment horizontal="center" vertical="center" wrapText="1"/>
    </xf>
    <xf numFmtId="0" fontId="44" fillId="0" borderId="36" xfId="0" applyFont="1" applyBorder="1" applyAlignment="1">
      <alignment horizontal="center" vertical="center" wrapText="1"/>
    </xf>
    <xf numFmtId="0" fontId="44" fillId="0" borderId="35" xfId="0" applyFont="1" applyBorder="1" applyAlignment="1">
      <alignment horizontal="center" vertical="center" wrapText="1"/>
    </xf>
    <xf numFmtId="0" fontId="44" fillId="0" borderId="13" xfId="0" applyFont="1" applyBorder="1" applyAlignment="1">
      <alignment horizontal="center" vertical="center" wrapText="1"/>
    </xf>
    <xf numFmtId="0" fontId="44" fillId="0" borderId="28" xfId="0" applyFont="1" applyBorder="1" applyAlignment="1">
      <alignment horizontal="left" vertical="center" wrapText="1"/>
    </xf>
    <xf numFmtId="0" fontId="44" fillId="0" borderId="29" xfId="0" applyFont="1" applyBorder="1" applyAlignment="1">
      <alignment horizontal="left" vertical="center" wrapText="1"/>
    </xf>
    <xf numFmtId="0" fontId="44" fillId="0" borderId="11" xfId="0" applyFont="1" applyBorder="1" applyAlignment="1">
      <alignment horizontal="center" vertical="center" wrapText="1"/>
    </xf>
    <xf numFmtId="0" fontId="44" fillId="0" borderId="26" xfId="0" applyFont="1" applyBorder="1" applyAlignment="1">
      <alignment horizontal="center" vertical="center" wrapText="1"/>
    </xf>
    <xf numFmtId="0" fontId="44" fillId="0" borderId="27" xfId="0" applyFont="1" applyBorder="1" applyAlignment="1">
      <alignment horizontal="center" vertical="center" wrapText="1"/>
    </xf>
  </cellXfs>
  <cellStyles count="58">
    <cellStyle name="20% - Акцент1" xfId="1" xr:uid="{00000000-0005-0000-0000-000000000000}"/>
    <cellStyle name="20% - Акцент2" xfId="2" xr:uid="{00000000-0005-0000-0000-000001000000}"/>
    <cellStyle name="20% - Акцент3" xfId="3" xr:uid="{00000000-0005-0000-0000-000002000000}"/>
    <cellStyle name="20% - Акцент4" xfId="4" xr:uid="{00000000-0005-0000-0000-000003000000}"/>
    <cellStyle name="20% - Акцент5" xfId="5" xr:uid="{00000000-0005-0000-0000-000004000000}"/>
    <cellStyle name="20% - Акцент6" xfId="6" xr:uid="{00000000-0005-0000-0000-000005000000}"/>
    <cellStyle name="40% - Акцент1" xfId="7" xr:uid="{00000000-0005-0000-0000-000006000000}"/>
    <cellStyle name="40% - Акцент2" xfId="8" xr:uid="{00000000-0005-0000-0000-000007000000}"/>
    <cellStyle name="40% - Акцент3" xfId="9" xr:uid="{00000000-0005-0000-0000-000008000000}"/>
    <cellStyle name="40% - Акцент4" xfId="10" xr:uid="{00000000-0005-0000-0000-000009000000}"/>
    <cellStyle name="40% - Акцент5" xfId="11" xr:uid="{00000000-0005-0000-0000-00000A000000}"/>
    <cellStyle name="40% - Акцент6" xfId="12" xr:uid="{00000000-0005-0000-0000-00000B000000}"/>
    <cellStyle name="60% - Акцент1" xfId="13" xr:uid="{00000000-0005-0000-0000-00000C000000}"/>
    <cellStyle name="60% - Акцент2" xfId="14" xr:uid="{00000000-0005-0000-0000-00000D000000}"/>
    <cellStyle name="60% - Акцент3" xfId="15" xr:uid="{00000000-0005-0000-0000-00000E000000}"/>
    <cellStyle name="60% - Акцент4" xfId="16" xr:uid="{00000000-0005-0000-0000-00000F000000}"/>
    <cellStyle name="60% - Акцент5" xfId="17" xr:uid="{00000000-0005-0000-0000-000010000000}"/>
    <cellStyle name="60% - Акцент6" xfId="18" xr:uid="{00000000-0005-0000-0000-000011000000}"/>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Денежный 2" xfId="28" xr:uid="{00000000-0005-0000-0000-00001B000000}"/>
    <cellStyle name="Заголовок 1" xfId="29" builtinId="16" customBuiltin="1"/>
    <cellStyle name="Заголовок 2" xfId="30" builtinId="17" customBuiltin="1"/>
    <cellStyle name="Заголовок 3" xfId="31" builtinId="18" customBuiltin="1"/>
    <cellStyle name="Заголовок 4" xfId="32" builtinId="19" customBuiltin="1"/>
    <cellStyle name="Итог" xfId="33" builtinId="25" customBuiltin="1"/>
    <cellStyle name="Контрольная ячейка" xfId="34" builtinId="23" customBuiltin="1"/>
    <cellStyle name="Название" xfId="35" builtinId="15" customBuiltin="1"/>
    <cellStyle name="Нейтральный" xfId="36" builtinId="28" customBuiltin="1"/>
    <cellStyle name="Нейтральный 2" xfId="51" xr:uid="{00000000-0005-0000-0000-000024000000}"/>
    <cellStyle name="Обычный" xfId="0" builtinId="0"/>
    <cellStyle name="Обычный 2" xfId="37" xr:uid="{00000000-0005-0000-0000-000026000000}"/>
    <cellStyle name="Обычный 3" xfId="38" xr:uid="{00000000-0005-0000-0000-000027000000}"/>
    <cellStyle name="Обычный 3 2" xfId="48" xr:uid="{00000000-0005-0000-0000-000028000000}"/>
    <cellStyle name="Обычный 3 3" xfId="54" xr:uid="{00000000-0005-0000-0000-000029000000}"/>
    <cellStyle name="Обычный 4" xfId="47" xr:uid="{00000000-0005-0000-0000-00002A000000}"/>
    <cellStyle name="Обычный 4 2" xfId="56" xr:uid="{00000000-0005-0000-0000-00002B000000}"/>
    <cellStyle name="Обычный 5" xfId="55" xr:uid="{00000000-0005-0000-0000-00002C000000}"/>
    <cellStyle name="Обычный 7 2" xfId="57" xr:uid="{00000000-0005-0000-0000-00002D000000}"/>
    <cellStyle name="Обычный 8" xfId="39" xr:uid="{00000000-0005-0000-0000-00002E000000}"/>
    <cellStyle name="Плохой" xfId="40" builtinId="27" customBuiltin="1"/>
    <cellStyle name="Плохой 2" xfId="52" xr:uid="{00000000-0005-0000-0000-000030000000}"/>
    <cellStyle name="Пояснение" xfId="41" builtinId="53" customBuiltin="1"/>
    <cellStyle name="Примечание" xfId="42" builtinId="10" customBuiltin="1"/>
    <cellStyle name="Процентный 2" xfId="43" xr:uid="{00000000-0005-0000-0000-000033000000}"/>
    <cellStyle name="Процентный 3" xfId="53" xr:uid="{00000000-0005-0000-0000-000034000000}"/>
    <cellStyle name="Связанная ячейка" xfId="44" builtinId="24" customBuiltin="1"/>
    <cellStyle name="Текст предупреждения" xfId="45" builtinId="11" customBuiltin="1"/>
    <cellStyle name="Хороший" xfId="46" builtinId="26" customBuiltin="1"/>
    <cellStyle name="Хороший 2" xfId="49" xr:uid="{00000000-0005-0000-0000-000038000000}"/>
    <cellStyle name="Хороший 3" xfId="50" xr:uid="{00000000-0005-0000-0000-000039000000}"/>
  </cellStyles>
  <dxfs count="47">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9BC2E6"/>
      <color rgb="FFFF9999"/>
      <color rgb="FF842C58"/>
      <color rgb="FFE2EFDA"/>
      <color rgb="FF0000FF"/>
      <color rgb="FFFFCCFF"/>
      <color rgb="FFFFF2CC"/>
      <color rgb="FFFFFF00"/>
      <color rgb="FFFF5050"/>
      <color rgb="FFCC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31</xdr:col>
      <xdr:colOff>78921</xdr:colOff>
      <xdr:row>2</xdr:row>
      <xdr:rowOff>253773</xdr:rowOff>
    </xdr:from>
    <xdr:ext cx="512320" cy="409920"/>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19313978" y="1081087"/>
              <a:ext cx="512320"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bHide m:val="on"/>
                        <m:supHide m:val="on"/>
                        <m:ctrlPr>
                          <a:rPr lang="ru-RU" sz="1100" i="1">
                            <a:latin typeface="Cambria Math" panose="02040503050406030204" pitchFamily="18" charset="0"/>
                          </a:rPr>
                        </m:ctrlPr>
                      </m:naryPr>
                      <m:sub/>
                      <m:sup/>
                      <m:e>
                        <m:sSub>
                          <m:sSubPr>
                            <m:ctrlPr>
                              <a:rPr lang="ru-RU" sz="1100" i="1">
                                <a:latin typeface="Cambria Math" panose="02040503050406030204" pitchFamily="18" charset="0"/>
                              </a:rPr>
                            </m:ctrlPr>
                          </m:sSubPr>
                          <m:e>
                            <m:r>
                              <a:rPr lang="ru-RU" sz="1100" b="0" i="1">
                                <a:latin typeface="Cambria Math" panose="02040503050406030204" pitchFamily="18" charset="0"/>
                              </a:rPr>
                              <m:t>МТ</m:t>
                            </m:r>
                          </m:e>
                          <m:sub>
                            <m:r>
                              <a:rPr lang="en-US" sz="1100" b="0" i="1">
                                <a:latin typeface="Cambria Math" panose="02040503050406030204" pitchFamily="18" charset="0"/>
                              </a:rPr>
                              <m:t>𝑖</m:t>
                            </m:r>
                          </m:sub>
                        </m:sSub>
                      </m:e>
                    </m:nary>
                  </m:oMath>
                </m:oMathPara>
              </a14:m>
              <a:endParaRPr lang="ru-RU" sz="1100"/>
            </a:p>
          </xdr:txBody>
        </xdr:sp>
      </mc:Choice>
      <mc:Fallback xmlns="">
        <xdr:sp macro="" textlink="">
          <xdr:nvSpPr>
            <xdr:cNvPr id="2" name="TextBox 1">
              <a:extLst>
                <a:ext uri="{FF2B5EF4-FFF2-40B4-BE49-F238E27FC236}">
                  <a16:creationId xmlns="" xmlns:a16="http://schemas.microsoft.com/office/drawing/2014/main" xmlns:a14="http://schemas.microsoft.com/office/drawing/2010/main" id="{00000000-0008-0000-0100-000002000000}"/>
                </a:ext>
              </a:extLst>
            </xdr:cNvPr>
            <xdr:cNvSpPr txBox="1"/>
          </xdr:nvSpPr>
          <xdr:spPr>
            <a:xfrm>
              <a:off x="19313978" y="1081087"/>
              <a:ext cx="512320"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100" i="0">
                  <a:latin typeface="Cambria Math" panose="02040503050406030204" pitchFamily="18" charset="0"/>
                </a:rPr>
                <a:t>∏</a:t>
              </a:r>
              <a:r>
                <a:rPr lang="en-US" sz="1100" b="0" i="0">
                  <a:latin typeface="Cambria Math" panose="02040503050406030204" pitchFamily="18" charset="0"/>
                </a:rPr>
                <a:t>▒</a:t>
              </a:r>
              <a:r>
                <a:rPr lang="ru-RU" sz="1100" b="0" i="0">
                  <a:latin typeface="Cambria Math" panose="02040503050406030204" pitchFamily="18" charset="0"/>
                </a:rPr>
                <a:t>〖МТ〗_</a:t>
              </a:r>
              <a:r>
                <a:rPr lang="en-US" sz="1100" b="0" i="0">
                  <a:latin typeface="Cambria Math" panose="02040503050406030204" pitchFamily="18" charset="0"/>
                </a:rPr>
                <a:t>𝑖 </a:t>
              </a:r>
              <a:endParaRPr lang="ru-RU" sz="1100"/>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oneCellAnchor>
    <xdr:from>
      <xdr:col>10</xdr:col>
      <xdr:colOff>68356</xdr:colOff>
      <xdr:row>0</xdr:row>
      <xdr:rowOff>32217</xdr:rowOff>
    </xdr:from>
    <xdr:ext cx="512320" cy="409920"/>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B45F0B9E-A36C-4059-A97B-7F30456C781A}"/>
                </a:ext>
              </a:extLst>
            </xdr:cNvPr>
            <xdr:cNvSpPr txBox="1"/>
          </xdr:nvSpPr>
          <xdr:spPr>
            <a:xfrm>
              <a:off x="9660591" y="32217"/>
              <a:ext cx="512320"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bHide m:val="on"/>
                        <m:supHide m:val="on"/>
                        <m:ctrlPr>
                          <a:rPr lang="ru-RU" sz="1100" i="1">
                            <a:latin typeface="Cambria Math" panose="02040503050406030204" pitchFamily="18" charset="0"/>
                          </a:rPr>
                        </m:ctrlPr>
                      </m:naryPr>
                      <m:sub/>
                      <m:sup/>
                      <m:e>
                        <m:sSub>
                          <m:sSubPr>
                            <m:ctrlPr>
                              <a:rPr lang="ru-RU" sz="1100" i="1">
                                <a:latin typeface="Cambria Math" panose="02040503050406030204" pitchFamily="18" charset="0"/>
                              </a:rPr>
                            </m:ctrlPr>
                          </m:sSubPr>
                          <m:e>
                            <m:r>
                              <a:rPr lang="ru-RU" sz="1100" b="0" i="1">
                                <a:latin typeface="Cambria Math" panose="02040503050406030204" pitchFamily="18" charset="0"/>
                              </a:rPr>
                              <m:t>МТ</m:t>
                            </m:r>
                          </m:e>
                          <m:sub>
                            <m:r>
                              <a:rPr lang="en-US" sz="1100" b="0" i="1">
                                <a:latin typeface="Cambria Math" panose="02040503050406030204" pitchFamily="18" charset="0"/>
                              </a:rPr>
                              <m:t>𝑖</m:t>
                            </m:r>
                          </m:sub>
                        </m:sSub>
                      </m:e>
                    </m:nary>
                  </m:oMath>
                </m:oMathPara>
              </a14:m>
              <a:endParaRPr lang="ru-RU" sz="1100"/>
            </a:p>
          </xdr:txBody>
        </xdr:sp>
      </mc:Choice>
      <mc:Fallback xmlns="">
        <xdr:sp macro="" textlink="">
          <xdr:nvSpPr>
            <xdr:cNvPr id="2" name="TextBox 1">
              <a:extLst>
                <a:ext uri="{FF2B5EF4-FFF2-40B4-BE49-F238E27FC236}">
                  <a16:creationId xmlns:a16="http://schemas.microsoft.com/office/drawing/2014/main" id="{B45F0B9E-A36C-4059-A97B-7F30456C781A}"/>
                </a:ext>
              </a:extLst>
            </xdr:cNvPr>
            <xdr:cNvSpPr txBox="1"/>
          </xdr:nvSpPr>
          <xdr:spPr>
            <a:xfrm>
              <a:off x="9660591" y="32217"/>
              <a:ext cx="512320" cy="4099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100" i="0">
                  <a:latin typeface="Cambria Math" panose="02040503050406030204" pitchFamily="18" charset="0"/>
                </a:rPr>
                <a:t>∏</a:t>
              </a:r>
              <a:r>
                <a:rPr lang="en-US" sz="1100" b="0" i="0">
                  <a:latin typeface="Cambria Math" panose="02040503050406030204" pitchFamily="18" charset="0"/>
                </a:rPr>
                <a:t>▒</a:t>
              </a:r>
              <a:r>
                <a:rPr lang="ru-RU" sz="1100" b="0" i="0">
                  <a:latin typeface="Cambria Math" panose="02040503050406030204" pitchFamily="18" charset="0"/>
                </a:rPr>
                <a:t>〖МТ〗_</a:t>
              </a:r>
              <a:r>
                <a:rPr lang="en-US" sz="1100" b="0" i="0">
                  <a:latin typeface="Cambria Math" panose="02040503050406030204" pitchFamily="18" charset="0"/>
                </a:rPr>
                <a:t>𝑖 </a:t>
              </a:r>
              <a:endParaRPr lang="ru-RU" sz="1100"/>
            </a:p>
          </xdr:txBody>
        </xdr:sp>
      </mc:Fallback>
    </mc:AlternateContent>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ser\Desktop\&#1062;&#1054;&#1044;&#1044;\&#1056;&#1072;&#1079;&#1074;&#1080;&#1090;&#1080;&#1077;%20&#1048;&#1057;\&#1044;&#1058;&#1052;\&#1056;&#1077;&#1096;&#1077;&#1085;&#1080;&#1077;%20&#1040;&#1062;%2029.07\&#1053;&#1052;&#1062;&#1050;_&#1044;&#1058;&#1052;_&#1087;&#1086;&#1089;&#1083;&#1077;%20&#1089;&#1085;&#1080;&#1078;&#1077;&#1085;&#1080;&#1077;%20&#1040;&#1062;%20&#1087;&#1086;%20&#1075;&#1086;&#1076;&#1072;&#1084;.xlsx" TargetMode="External"/><Relationship Id="rId1" Type="http://schemas.openxmlformats.org/officeDocument/2006/relationships/externalLinkPath" Target="/Users/User/Desktop/&#1062;&#1054;&#1044;&#1044;/&#1056;&#1072;&#1079;&#1074;&#1080;&#1090;&#1080;&#1077;%20&#1048;&#1057;/&#1044;&#1058;&#1052;/&#1056;&#1077;&#1096;&#1077;&#1085;&#1080;&#1077;%20&#1040;&#1062;%2029.07/&#1053;&#1052;&#1062;&#1050;_&#1044;&#1058;&#1052;_&#1087;&#1086;&#1089;&#1083;&#1077;%20&#1089;&#1085;&#1080;&#1078;&#1077;&#1085;&#1080;&#1077;%20&#1040;&#1062;%20&#1087;&#1086;%20&#1075;&#1086;&#1076;&#1072;&#108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Функции"/>
      <sheetName val="Трудоемкость"/>
      <sheetName val="Расчет развития"/>
      <sheetName val="Коэффициенты"/>
      <sheetName val="Показатели для расчета НМЦК"/>
    </sheetNames>
    <sheetDataSet>
      <sheetData sheetId="0"/>
      <sheetData sheetId="1">
        <row r="4">
          <cell r="AH4">
            <v>184.92</v>
          </cell>
        </row>
        <row r="10">
          <cell r="AH10">
            <v>43.51</v>
          </cell>
        </row>
        <row r="11">
          <cell r="AH11">
            <v>141.41</v>
          </cell>
        </row>
      </sheetData>
      <sheetData sheetId="2"/>
      <sheetData sheetId="3"/>
      <sheetData sheetId="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W17"/>
  <sheetViews>
    <sheetView tabSelected="1" view="pageBreakPreview" topLeftCell="A4" zoomScale="110" zoomScaleNormal="80" zoomScaleSheetLayoutView="110" workbookViewId="0">
      <selection activeCell="B15" sqref="B15:G15"/>
    </sheetView>
  </sheetViews>
  <sheetFormatPr defaultColWidth="9.140625" defaultRowHeight="12.75" x14ac:dyDescent="0.2"/>
  <cols>
    <col min="1" max="3" width="9.140625" style="202"/>
    <col min="4" max="4" width="30" style="202" customWidth="1"/>
    <col min="5" max="5" width="45.85546875" style="202" customWidth="1"/>
    <col min="6" max="6" width="9.140625" style="202"/>
    <col min="7" max="7" width="50.5703125" style="202" customWidth="1"/>
    <col min="8" max="8" width="52.85546875" style="202" customWidth="1"/>
    <col min="9" max="16384" width="9.140625" style="202"/>
  </cols>
  <sheetData>
    <row r="3" spans="2:23" ht="18.75" x14ac:dyDescent="0.3">
      <c r="B3" s="246"/>
      <c r="C3" s="246"/>
      <c r="D3" s="246"/>
      <c r="E3" s="246"/>
      <c r="F3" s="246"/>
      <c r="G3" s="246"/>
      <c r="H3" s="246"/>
      <c r="I3" s="246"/>
      <c r="J3" s="246"/>
      <c r="K3" s="246"/>
      <c r="L3" s="246"/>
      <c r="M3" s="246"/>
      <c r="N3" s="246"/>
      <c r="O3" s="246"/>
      <c r="P3" s="246"/>
      <c r="Q3" s="246"/>
      <c r="R3" s="246"/>
      <c r="S3" s="246"/>
      <c r="T3" s="246"/>
      <c r="U3" s="246"/>
      <c r="V3" s="246"/>
      <c r="W3" s="246"/>
    </row>
    <row r="4" spans="2:23" ht="15.75" customHeight="1" x14ac:dyDescent="0.2">
      <c r="B4" s="253" t="s">
        <v>210</v>
      </c>
      <c r="C4" s="253"/>
      <c r="D4" s="253"/>
      <c r="E4" s="253"/>
      <c r="F4" s="253"/>
      <c r="G4" s="253"/>
      <c r="H4" s="253"/>
    </row>
    <row r="6" spans="2:23" ht="12.75" customHeight="1" x14ac:dyDescent="0.2">
      <c r="B6" s="247" t="s">
        <v>211</v>
      </c>
      <c r="C6" s="248" t="s">
        <v>212</v>
      </c>
      <c r="D6" s="248"/>
      <c r="E6" s="248" t="s">
        <v>213</v>
      </c>
      <c r="F6" s="249" t="s">
        <v>219</v>
      </c>
      <c r="G6" s="250"/>
      <c r="H6" s="248" t="s">
        <v>233</v>
      </c>
    </row>
    <row r="7" spans="2:23" ht="65.25" customHeight="1" x14ac:dyDescent="0.2">
      <c r="B7" s="247"/>
      <c r="C7" s="248"/>
      <c r="D7" s="248"/>
      <c r="E7" s="248"/>
      <c r="F7" s="251"/>
      <c r="G7" s="252"/>
      <c r="H7" s="248"/>
    </row>
    <row r="8" spans="2:23" ht="54.75" customHeight="1" x14ac:dyDescent="0.2">
      <c r="B8" s="199">
        <v>1</v>
      </c>
      <c r="C8" s="255" t="s">
        <v>237</v>
      </c>
      <c r="D8" s="256"/>
      <c r="E8" s="200">
        <f>'Расчет развития'!E24</f>
        <v>99727692.030000001</v>
      </c>
      <c r="F8" s="257">
        <v>99281144.040000007</v>
      </c>
      <c r="G8" s="258"/>
      <c r="H8" s="200">
        <f>'Свод по годам'!G5</f>
        <v>99281144.040000007</v>
      </c>
    </row>
    <row r="9" spans="2:23" ht="15" x14ac:dyDescent="0.2">
      <c r="B9" s="201"/>
      <c r="C9" s="260" t="s">
        <v>100</v>
      </c>
      <c r="D9" s="260"/>
      <c r="E9" s="200">
        <f>E8</f>
        <v>99727692.030000001</v>
      </c>
      <c r="F9" s="261">
        <v>99281144.040000007</v>
      </c>
      <c r="G9" s="261"/>
      <c r="H9" s="215">
        <v>99281144.040000007</v>
      </c>
    </row>
    <row r="11" spans="2:23" ht="52.5" customHeight="1" x14ac:dyDescent="0.25">
      <c r="B11" s="259" t="s">
        <v>239</v>
      </c>
      <c r="C11" s="259"/>
      <c r="D11" s="259"/>
      <c r="E11" s="259"/>
      <c r="F11" s="259"/>
      <c r="G11" s="259"/>
    </row>
    <row r="12" spans="2:23" x14ac:dyDescent="0.2">
      <c r="B12" s="243"/>
      <c r="C12" s="243"/>
      <c r="D12" s="243"/>
      <c r="E12" s="243"/>
      <c r="F12" s="243"/>
      <c r="G12" s="243"/>
    </row>
    <row r="13" spans="2:23" ht="93.75" customHeight="1" x14ac:dyDescent="0.25">
      <c r="B13" s="259" t="s">
        <v>240</v>
      </c>
      <c r="C13" s="259"/>
      <c r="D13" s="259"/>
      <c r="E13" s="259"/>
      <c r="F13" s="259"/>
      <c r="G13" s="259"/>
    </row>
    <row r="14" spans="2:23" x14ac:dyDescent="0.2">
      <c r="B14" s="243"/>
      <c r="C14" s="243"/>
      <c r="D14" s="243"/>
      <c r="E14" s="243"/>
      <c r="F14" s="243"/>
      <c r="G14" s="243"/>
    </row>
    <row r="15" spans="2:23" ht="86.25" customHeight="1" x14ac:dyDescent="0.25">
      <c r="B15" s="259" t="s">
        <v>238</v>
      </c>
      <c r="C15" s="259"/>
      <c r="D15" s="259"/>
      <c r="E15" s="259"/>
      <c r="F15" s="259"/>
      <c r="G15" s="259"/>
    </row>
    <row r="17" spans="2:7" ht="15.75" x14ac:dyDescent="0.2">
      <c r="B17" s="254"/>
      <c r="C17" s="254"/>
      <c r="D17" s="254"/>
      <c r="E17" s="254"/>
      <c r="F17" s="254"/>
      <c r="G17" s="254"/>
    </row>
  </sheetData>
  <mergeCells count="15">
    <mergeCell ref="B17:G17"/>
    <mergeCell ref="C8:D8"/>
    <mergeCell ref="F8:G8"/>
    <mergeCell ref="H6:H7"/>
    <mergeCell ref="B15:G15"/>
    <mergeCell ref="C9:D9"/>
    <mergeCell ref="F9:G9"/>
    <mergeCell ref="B11:G11"/>
    <mergeCell ref="B13:G13"/>
    <mergeCell ref="B3:W3"/>
    <mergeCell ref="B6:B7"/>
    <mergeCell ref="C6:D7"/>
    <mergeCell ref="E6:E7"/>
    <mergeCell ref="F6:G7"/>
    <mergeCell ref="B4:H4"/>
  </mergeCells>
  <pageMargins left="0.23622047244094491" right="0.23622047244094491" top="0.74803149606299213" bottom="0.74803149606299213" header="0.31496062992125984" footer="0.31496062992125984"/>
  <pageSetup paperSize="9" scale="6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H7"/>
  <sheetViews>
    <sheetView view="pageBreakPreview" zoomScale="60" zoomScaleNormal="70" workbookViewId="0">
      <selection activeCell="G4" sqref="G4"/>
    </sheetView>
  </sheetViews>
  <sheetFormatPr defaultColWidth="9.140625" defaultRowHeight="12.75" x14ac:dyDescent="0.2"/>
  <cols>
    <col min="1" max="1" width="9.140625" style="202"/>
    <col min="2" max="2" width="8.28515625" style="202" customWidth="1"/>
    <col min="3" max="3" width="26.140625" style="202" customWidth="1"/>
    <col min="4" max="4" width="42.28515625" style="202" customWidth="1"/>
    <col min="5" max="5" width="36.42578125" style="202" customWidth="1"/>
    <col min="6" max="6" width="43.5703125" style="202" customWidth="1"/>
    <col min="7" max="7" width="41.42578125" style="202" customWidth="1"/>
    <col min="8" max="16384" width="9.140625" style="202"/>
  </cols>
  <sheetData>
    <row r="2" spans="2:8" ht="18.75" x14ac:dyDescent="0.3">
      <c r="B2" s="262" t="str">
        <f>'Свод ТЗ'!B4</f>
        <v>Выполнение работ по модернизации Динамической транспортной модели города Москвы (ДТМ).</v>
      </c>
      <c r="C2" s="262"/>
      <c r="D2" s="262"/>
      <c r="E2" s="262"/>
      <c r="F2" s="262"/>
      <c r="G2" s="262"/>
      <c r="H2" s="262"/>
    </row>
    <row r="4" spans="2:8" ht="89.25" customHeight="1" x14ac:dyDescent="0.2">
      <c r="B4" s="203" t="s">
        <v>214</v>
      </c>
      <c r="C4" s="203" t="s">
        <v>40</v>
      </c>
      <c r="D4" s="203" t="s">
        <v>212</v>
      </c>
      <c r="E4" s="245" t="s">
        <v>215</v>
      </c>
      <c r="F4" s="245" t="s">
        <v>219</v>
      </c>
      <c r="G4" s="244" t="s">
        <v>233</v>
      </c>
    </row>
    <row r="5" spans="2:8" ht="15.75" x14ac:dyDescent="0.25">
      <c r="B5" s="204"/>
      <c r="C5" s="90" t="s">
        <v>216</v>
      </c>
      <c r="D5" s="95"/>
      <c r="E5" s="206">
        <f>E7+E6</f>
        <v>99727692.030000001</v>
      </c>
      <c r="F5" s="206">
        <v>99281144.040000007</v>
      </c>
      <c r="G5" s="207">
        <f>G6+G7</f>
        <v>99281144.040000007</v>
      </c>
    </row>
    <row r="6" spans="2:8" ht="49.5" customHeight="1" x14ac:dyDescent="0.2">
      <c r="B6" s="205">
        <v>1</v>
      </c>
      <c r="C6" s="205">
        <v>2026</v>
      </c>
      <c r="D6" s="96" t="s">
        <v>237</v>
      </c>
      <c r="E6" s="208">
        <f>'Расчет развития'!E22</f>
        <v>23465022.059999999</v>
      </c>
      <c r="F6" s="208">
        <v>23359953.370000001</v>
      </c>
      <c r="G6" s="208">
        <f>'Расчет развития'!I22</f>
        <v>23359953.370000001</v>
      </c>
    </row>
    <row r="7" spans="2:8" ht="40.15" customHeight="1" x14ac:dyDescent="0.2">
      <c r="B7" s="205">
        <v>2</v>
      </c>
      <c r="C7" s="205">
        <v>2027</v>
      </c>
      <c r="D7" s="96" t="s">
        <v>237</v>
      </c>
      <c r="E7" s="208">
        <f>'Расчет развития'!E23</f>
        <v>76262669.969999999</v>
      </c>
      <c r="F7" s="208">
        <v>75921190.670000002</v>
      </c>
      <c r="G7" s="208">
        <f>'Расчет развития'!I23</f>
        <v>75921190.670000002</v>
      </c>
    </row>
  </sheetData>
  <mergeCells count="1">
    <mergeCell ref="B2:H2"/>
  </mergeCells>
  <pageMargins left="0.70866141732283472" right="0.70866141732283472" top="0.74803149606299213" bottom="0.74803149606299213" header="0.31496062992125984" footer="0.31496062992125984"/>
  <pageSetup paperSize="9"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3"/>
  <sheetViews>
    <sheetView view="pageBreakPreview" topLeftCell="B1" zoomScale="90" zoomScaleNormal="70" zoomScaleSheetLayoutView="90" workbookViewId="0">
      <pane ySplit="2" topLeftCell="A39" activePane="bottomLeft" state="frozen"/>
      <selection pane="bottomLeft" activeCell="E47" sqref="E47"/>
    </sheetView>
  </sheetViews>
  <sheetFormatPr defaultColWidth="9.140625" defaultRowHeight="15.75" x14ac:dyDescent="0.25"/>
  <cols>
    <col min="1" max="1" width="7.28515625" style="117" bestFit="1" customWidth="1"/>
    <col min="2" max="2" width="18" style="118" customWidth="1"/>
    <col min="3" max="3" width="60.7109375" style="119" customWidth="1"/>
    <col min="4" max="5" width="11.28515625" style="116" bestFit="1" customWidth="1"/>
    <col min="6" max="6" width="9.42578125" style="116" bestFit="1" customWidth="1"/>
    <col min="7" max="7" width="12.140625" style="116" bestFit="1" customWidth="1"/>
    <col min="8" max="8" width="9" style="116" bestFit="1" customWidth="1"/>
    <col min="9" max="9" width="12.7109375" style="116" bestFit="1" customWidth="1"/>
    <col min="10" max="10" width="12.85546875" style="116" customWidth="1"/>
    <col min="11" max="11" width="14.28515625" style="116" bestFit="1" customWidth="1"/>
    <col min="12" max="12" width="16.42578125" style="116" bestFit="1" customWidth="1"/>
    <col min="13" max="13" width="50.7109375" style="137" hidden="1" customWidth="1"/>
    <col min="14" max="16384" width="9.140625" style="115"/>
  </cols>
  <sheetData>
    <row r="1" spans="1:13" ht="12.75" x14ac:dyDescent="0.2">
      <c r="A1" s="264" t="s">
        <v>0</v>
      </c>
      <c r="B1" s="264" t="s">
        <v>201</v>
      </c>
      <c r="C1" s="264" t="s">
        <v>130</v>
      </c>
      <c r="D1" s="264" t="s">
        <v>131</v>
      </c>
      <c r="E1" s="264"/>
      <c r="F1" s="264"/>
      <c r="G1" s="264"/>
      <c r="H1" s="264"/>
      <c r="I1" s="264"/>
      <c r="J1" s="264"/>
      <c r="K1" s="264"/>
      <c r="L1" s="265" t="s">
        <v>140</v>
      </c>
    </row>
    <row r="2" spans="1:13" ht="78" x14ac:dyDescent="0.25">
      <c r="A2" s="264"/>
      <c r="B2" s="264"/>
      <c r="C2" s="264"/>
      <c r="D2" s="112" t="s">
        <v>68</v>
      </c>
      <c r="E2" s="112" t="s">
        <v>132</v>
      </c>
      <c r="F2" s="112" t="s">
        <v>133</v>
      </c>
      <c r="G2" s="112" t="s">
        <v>134</v>
      </c>
      <c r="H2" s="112" t="s">
        <v>135</v>
      </c>
      <c r="I2" s="112" t="s">
        <v>136</v>
      </c>
      <c r="J2" s="112" t="s">
        <v>137</v>
      </c>
      <c r="K2" s="123" t="s">
        <v>138</v>
      </c>
      <c r="L2" s="265"/>
      <c r="M2" s="138" t="s">
        <v>152</v>
      </c>
    </row>
    <row r="3" spans="1:13" ht="28.5" x14ac:dyDescent="0.2">
      <c r="A3" s="103"/>
      <c r="B3" s="103"/>
      <c r="C3" s="103" t="s">
        <v>209</v>
      </c>
      <c r="D3" s="105">
        <f t="shared" ref="D3:L3" si="0">D4+D14+D33+D41</f>
        <v>5</v>
      </c>
      <c r="E3" s="105">
        <f t="shared" si="0"/>
        <v>7</v>
      </c>
      <c r="F3" s="105">
        <f t="shared" si="0"/>
        <v>0</v>
      </c>
      <c r="G3" s="105">
        <f t="shared" si="0"/>
        <v>8</v>
      </c>
      <c r="H3" s="105">
        <f t="shared" si="0"/>
        <v>11</v>
      </c>
      <c r="I3" s="105">
        <f t="shared" si="0"/>
        <v>2</v>
      </c>
      <c r="J3" s="105">
        <f t="shared" si="0"/>
        <v>4</v>
      </c>
      <c r="K3" s="105">
        <f t="shared" si="0"/>
        <v>2</v>
      </c>
      <c r="L3" s="128">
        <f t="shared" si="0"/>
        <v>39</v>
      </c>
    </row>
    <row r="4" spans="1:13" ht="15" x14ac:dyDescent="0.2">
      <c r="A4" s="168"/>
      <c r="B4" s="169" t="s">
        <v>202</v>
      </c>
      <c r="C4" s="114" t="s">
        <v>129</v>
      </c>
      <c r="D4" s="104">
        <f t="shared" ref="D4:L4" si="1">SUM(D5:D13)</f>
        <v>1</v>
      </c>
      <c r="E4" s="104">
        <f t="shared" si="1"/>
        <v>0</v>
      </c>
      <c r="F4" s="104">
        <f t="shared" si="1"/>
        <v>0</v>
      </c>
      <c r="G4" s="104">
        <f t="shared" si="1"/>
        <v>6</v>
      </c>
      <c r="H4" s="104">
        <f t="shared" si="1"/>
        <v>0</v>
      </c>
      <c r="I4" s="104">
        <f t="shared" si="1"/>
        <v>1</v>
      </c>
      <c r="J4" s="104">
        <f t="shared" si="1"/>
        <v>1</v>
      </c>
      <c r="K4" s="104">
        <f t="shared" si="1"/>
        <v>0</v>
      </c>
      <c r="L4" s="129">
        <f t="shared" si="1"/>
        <v>9</v>
      </c>
    </row>
    <row r="5" spans="1:13" ht="54" customHeight="1" x14ac:dyDescent="0.2">
      <c r="A5" s="110">
        <v>1</v>
      </c>
      <c r="B5" s="167"/>
      <c r="C5" s="147" t="s">
        <v>220</v>
      </c>
      <c r="D5" s="131"/>
      <c r="E5" s="131"/>
      <c r="F5" s="131"/>
      <c r="G5" s="131">
        <v>1</v>
      </c>
      <c r="H5" s="132"/>
      <c r="I5" s="132"/>
      <c r="J5" s="132"/>
      <c r="K5" s="132"/>
      <c r="L5" s="110">
        <f t="shared" ref="L5:L13" si="2">SUM(D5:K5)</f>
        <v>1</v>
      </c>
      <c r="M5" s="137" t="s">
        <v>146</v>
      </c>
    </row>
    <row r="6" spans="1:13" ht="94.5" x14ac:dyDescent="0.2">
      <c r="A6" s="110">
        <v>2</v>
      </c>
      <c r="B6" s="167"/>
      <c r="C6" s="147" t="s">
        <v>157</v>
      </c>
      <c r="D6" s="131"/>
      <c r="E6" s="131"/>
      <c r="F6" s="131"/>
      <c r="G6" s="131">
        <v>1</v>
      </c>
      <c r="H6" s="132"/>
      <c r="I6" s="132"/>
      <c r="J6" s="132"/>
      <c r="K6" s="132"/>
      <c r="L6" s="110">
        <f t="shared" si="2"/>
        <v>1</v>
      </c>
      <c r="M6" s="137" t="s">
        <v>147</v>
      </c>
    </row>
    <row r="7" spans="1:13" ht="63" x14ac:dyDescent="0.2">
      <c r="A7" s="110">
        <v>3</v>
      </c>
      <c r="B7" s="167"/>
      <c r="C7" s="147" t="s">
        <v>178</v>
      </c>
      <c r="D7" s="131"/>
      <c r="E7" s="131"/>
      <c r="F7" s="131"/>
      <c r="G7" s="131"/>
      <c r="H7" s="132"/>
      <c r="I7" s="131">
        <v>1</v>
      </c>
      <c r="J7" s="131"/>
      <c r="K7" s="132"/>
      <c r="L7" s="110">
        <f t="shared" si="2"/>
        <v>1</v>
      </c>
      <c r="M7" s="137" t="s">
        <v>148</v>
      </c>
    </row>
    <row r="8" spans="1:13" ht="126" x14ac:dyDescent="0.2">
      <c r="A8" s="110">
        <v>4</v>
      </c>
      <c r="B8" s="167"/>
      <c r="C8" s="147" t="s">
        <v>159</v>
      </c>
      <c r="D8" s="131">
        <v>1</v>
      </c>
      <c r="E8" s="131"/>
      <c r="F8" s="131"/>
      <c r="G8" s="131"/>
      <c r="H8" s="132"/>
      <c r="I8" s="132"/>
      <c r="J8" s="132"/>
      <c r="K8" s="132"/>
      <c r="L8" s="110">
        <f t="shared" si="2"/>
        <v>1</v>
      </c>
      <c r="M8" s="137" t="s">
        <v>147</v>
      </c>
    </row>
    <row r="9" spans="1:13" ht="110.25" x14ac:dyDescent="0.2">
      <c r="A9" s="110">
        <v>5</v>
      </c>
      <c r="B9" s="167"/>
      <c r="C9" s="147" t="s">
        <v>179</v>
      </c>
      <c r="D9" s="131"/>
      <c r="E9" s="131"/>
      <c r="F9" s="131"/>
      <c r="G9" s="131">
        <v>1</v>
      </c>
      <c r="H9" s="132"/>
      <c r="I9" s="132"/>
      <c r="J9" s="131"/>
      <c r="K9" s="132"/>
      <c r="L9" s="110">
        <f t="shared" si="2"/>
        <v>1</v>
      </c>
    </row>
    <row r="10" spans="1:13" ht="78.75" x14ac:dyDescent="0.2">
      <c r="A10" s="110">
        <v>6</v>
      </c>
      <c r="B10" s="167"/>
      <c r="C10" s="147" t="s">
        <v>160</v>
      </c>
      <c r="D10" s="131"/>
      <c r="E10" s="131"/>
      <c r="F10" s="131"/>
      <c r="G10" s="131">
        <v>1</v>
      </c>
      <c r="H10" s="132"/>
      <c r="I10" s="132"/>
      <c r="J10" s="131"/>
      <c r="K10" s="132"/>
      <c r="L10" s="110">
        <f t="shared" si="2"/>
        <v>1</v>
      </c>
    </row>
    <row r="11" spans="1:13" ht="50.25" customHeight="1" x14ac:dyDescent="0.2">
      <c r="A11" s="110">
        <v>7</v>
      </c>
      <c r="B11" s="167"/>
      <c r="C11" s="147" t="s">
        <v>153</v>
      </c>
      <c r="D11" s="131"/>
      <c r="E11" s="131"/>
      <c r="F11" s="131"/>
      <c r="G11" s="131">
        <v>1</v>
      </c>
      <c r="H11" s="132"/>
      <c r="I11" s="131"/>
      <c r="J11" s="132"/>
      <c r="K11" s="132"/>
      <c r="L11" s="110">
        <f t="shared" si="2"/>
        <v>1</v>
      </c>
    </row>
    <row r="12" spans="1:13" ht="62.65" customHeight="1" x14ac:dyDescent="0.2">
      <c r="A12" s="110">
        <v>8</v>
      </c>
      <c r="B12" s="167"/>
      <c r="C12" s="147" t="s">
        <v>180</v>
      </c>
      <c r="D12" s="131"/>
      <c r="E12" s="131"/>
      <c r="F12" s="131"/>
      <c r="G12" s="140">
        <v>1</v>
      </c>
      <c r="H12" s="132"/>
      <c r="I12" s="131"/>
      <c r="J12" s="132"/>
      <c r="K12" s="131"/>
      <c r="L12" s="110">
        <f t="shared" si="2"/>
        <v>1</v>
      </c>
      <c r="M12" s="137" t="s">
        <v>149</v>
      </c>
    </row>
    <row r="13" spans="1:13" ht="31.5" x14ac:dyDescent="0.2">
      <c r="A13" s="116">
        <v>9</v>
      </c>
      <c r="B13" s="167"/>
      <c r="C13" s="147" t="s">
        <v>158</v>
      </c>
      <c r="D13" s="131"/>
      <c r="E13" s="131"/>
      <c r="F13" s="131"/>
      <c r="G13" s="131"/>
      <c r="H13" s="132"/>
      <c r="I13" s="131"/>
      <c r="J13" s="145">
        <v>1</v>
      </c>
      <c r="K13" s="131"/>
      <c r="L13" s="110">
        <f t="shared" si="2"/>
        <v>1</v>
      </c>
    </row>
    <row r="14" spans="1:13" ht="15" x14ac:dyDescent="0.2">
      <c r="A14" s="170"/>
      <c r="B14" s="171" t="s">
        <v>203</v>
      </c>
      <c r="C14" s="114" t="s">
        <v>128</v>
      </c>
      <c r="D14" s="113">
        <f t="shared" ref="D14:L14" si="3">SUM(D15:D32)</f>
        <v>0</v>
      </c>
      <c r="E14" s="113">
        <f t="shared" si="3"/>
        <v>0</v>
      </c>
      <c r="F14" s="113">
        <f t="shared" si="3"/>
        <v>0</v>
      </c>
      <c r="G14" s="113">
        <f t="shared" si="3"/>
        <v>2</v>
      </c>
      <c r="H14" s="113">
        <f t="shared" si="3"/>
        <v>11</v>
      </c>
      <c r="I14" s="113">
        <f t="shared" si="3"/>
        <v>0</v>
      </c>
      <c r="J14" s="113">
        <f t="shared" si="3"/>
        <v>3</v>
      </c>
      <c r="K14" s="113">
        <f t="shared" si="3"/>
        <v>2</v>
      </c>
      <c r="L14" s="129">
        <f t="shared" si="3"/>
        <v>18</v>
      </c>
    </row>
    <row r="15" spans="1:13" ht="31.5" x14ac:dyDescent="0.2">
      <c r="A15" s="110">
        <v>1</v>
      </c>
      <c r="B15" s="127"/>
      <c r="C15" s="147" t="s">
        <v>169</v>
      </c>
      <c r="D15" s="131"/>
      <c r="E15" s="131"/>
      <c r="F15" s="131"/>
      <c r="G15" s="131"/>
      <c r="H15" s="131">
        <v>1</v>
      </c>
      <c r="I15" s="132"/>
      <c r="J15" s="131"/>
      <c r="K15" s="132"/>
      <c r="L15" s="110">
        <f>SUM(D15:K15)</f>
        <v>1</v>
      </c>
    </row>
    <row r="16" spans="1:13" ht="31.5" x14ac:dyDescent="0.2">
      <c r="A16" s="110">
        <v>2</v>
      </c>
      <c r="B16" s="127"/>
      <c r="C16" s="147" t="s">
        <v>172</v>
      </c>
      <c r="D16" s="131"/>
      <c r="E16" s="131"/>
      <c r="F16" s="131"/>
      <c r="G16" s="131"/>
      <c r="H16" s="131">
        <v>1</v>
      </c>
      <c r="I16" s="132"/>
      <c r="J16" s="131"/>
      <c r="K16" s="132"/>
      <c r="L16" s="110">
        <v>1</v>
      </c>
    </row>
    <row r="17" spans="1:13" ht="25.5" x14ac:dyDescent="0.2">
      <c r="A17" s="110">
        <v>3</v>
      </c>
      <c r="B17" s="127"/>
      <c r="C17" s="147" t="s">
        <v>161</v>
      </c>
      <c r="D17" s="131"/>
      <c r="E17" s="131"/>
      <c r="F17" s="131"/>
      <c r="G17" s="131"/>
      <c r="H17" s="131">
        <v>1</v>
      </c>
      <c r="I17" s="132"/>
      <c r="J17" s="131"/>
      <c r="K17" s="132"/>
      <c r="L17" s="110">
        <v>1</v>
      </c>
      <c r="M17" s="137" t="s">
        <v>150</v>
      </c>
    </row>
    <row r="18" spans="1:13" ht="47.25" x14ac:dyDescent="0.2">
      <c r="A18" s="110">
        <v>4</v>
      </c>
      <c r="B18" s="127"/>
      <c r="C18" s="147" t="s">
        <v>199</v>
      </c>
      <c r="D18" s="131"/>
      <c r="E18" s="131"/>
      <c r="F18" s="131"/>
      <c r="G18" s="131"/>
      <c r="H18" s="131">
        <v>1</v>
      </c>
      <c r="I18" s="132"/>
      <c r="J18" s="131"/>
      <c r="K18" s="132"/>
      <c r="L18" s="110">
        <f t="shared" ref="L18:L32" si="4">SUM(D18:K18)</f>
        <v>1</v>
      </c>
    </row>
    <row r="19" spans="1:13" ht="31.5" x14ac:dyDescent="0.2">
      <c r="A19" s="110">
        <v>5</v>
      </c>
      <c r="B19" s="127"/>
      <c r="C19" s="147" t="s">
        <v>173</v>
      </c>
      <c r="D19" s="131"/>
      <c r="E19" s="131"/>
      <c r="F19" s="131"/>
      <c r="G19" s="131"/>
      <c r="H19" s="131">
        <v>1</v>
      </c>
      <c r="I19" s="132"/>
      <c r="J19" s="132"/>
      <c r="K19" s="132"/>
      <c r="L19" s="110">
        <f t="shared" si="4"/>
        <v>1</v>
      </c>
    </row>
    <row r="20" spans="1:13" ht="47.25" x14ac:dyDescent="0.2">
      <c r="A20" s="110">
        <v>6</v>
      </c>
      <c r="B20" s="127"/>
      <c r="C20" s="147" t="s">
        <v>171</v>
      </c>
      <c r="D20" s="131"/>
      <c r="E20" s="131"/>
      <c r="F20" s="131"/>
      <c r="G20" s="131"/>
      <c r="H20" s="131"/>
      <c r="I20" s="132"/>
      <c r="J20" s="132"/>
      <c r="K20" s="166">
        <v>1</v>
      </c>
      <c r="L20" s="110">
        <f t="shared" si="4"/>
        <v>1</v>
      </c>
    </row>
    <row r="21" spans="1:13" ht="36" customHeight="1" x14ac:dyDescent="0.2">
      <c r="A21" s="110">
        <v>7</v>
      </c>
      <c r="B21" s="127"/>
      <c r="C21" s="147" t="s">
        <v>221</v>
      </c>
      <c r="D21" s="131"/>
      <c r="E21" s="131"/>
      <c r="F21" s="131"/>
      <c r="G21" s="131"/>
      <c r="H21" s="131">
        <v>1</v>
      </c>
      <c r="I21" s="132"/>
      <c r="J21" s="132"/>
      <c r="K21" s="132"/>
      <c r="L21" s="110">
        <f t="shared" si="4"/>
        <v>1</v>
      </c>
    </row>
    <row r="22" spans="1:13" ht="47.25" x14ac:dyDescent="0.2">
      <c r="A22" s="110">
        <v>8</v>
      </c>
      <c r="B22" s="127"/>
      <c r="C22" s="147" t="s">
        <v>200</v>
      </c>
      <c r="D22" s="131"/>
      <c r="E22" s="131"/>
      <c r="F22" s="131"/>
      <c r="G22" s="131"/>
      <c r="H22" s="131">
        <v>1</v>
      </c>
      <c r="I22" s="132"/>
      <c r="J22" s="131"/>
      <c r="K22" s="132"/>
      <c r="L22" s="110">
        <f t="shared" si="4"/>
        <v>1</v>
      </c>
    </row>
    <row r="23" spans="1:13" ht="31.5" x14ac:dyDescent="0.2">
      <c r="A23" s="110">
        <v>9</v>
      </c>
      <c r="B23" s="127"/>
      <c r="C23" s="147" t="s">
        <v>145</v>
      </c>
      <c r="D23" s="131"/>
      <c r="E23" s="131"/>
      <c r="F23" s="131"/>
      <c r="G23" s="131"/>
      <c r="H23" s="131">
        <v>1</v>
      </c>
      <c r="I23" s="132"/>
      <c r="J23" s="131"/>
      <c r="K23" s="132"/>
      <c r="L23" s="110">
        <f t="shared" si="4"/>
        <v>1</v>
      </c>
    </row>
    <row r="24" spans="1:13" ht="31.5" x14ac:dyDescent="0.2">
      <c r="A24" s="110">
        <v>10</v>
      </c>
      <c r="B24" s="127"/>
      <c r="C24" s="147" t="s">
        <v>141</v>
      </c>
      <c r="D24" s="131"/>
      <c r="E24" s="131"/>
      <c r="F24" s="131"/>
      <c r="G24" s="131"/>
      <c r="H24" s="131"/>
      <c r="I24" s="132"/>
      <c r="J24" s="131"/>
      <c r="K24" s="131">
        <v>1</v>
      </c>
      <c r="L24" s="110">
        <f t="shared" si="4"/>
        <v>1</v>
      </c>
    </row>
    <row r="25" spans="1:13" ht="31.5" x14ac:dyDescent="0.2">
      <c r="A25" s="110">
        <v>11</v>
      </c>
      <c r="B25" s="127"/>
      <c r="C25" s="147" t="s">
        <v>222</v>
      </c>
      <c r="D25" s="131"/>
      <c r="E25" s="131"/>
      <c r="F25" s="131"/>
      <c r="G25" s="131"/>
      <c r="H25" s="131"/>
      <c r="I25" s="132"/>
      <c r="J25" s="131">
        <v>1</v>
      </c>
      <c r="K25" s="132"/>
      <c r="L25" s="110">
        <f t="shared" si="4"/>
        <v>1</v>
      </c>
    </row>
    <row r="26" spans="1:13" ht="47.25" x14ac:dyDescent="0.2">
      <c r="A26" s="110">
        <v>12</v>
      </c>
      <c r="B26" s="127"/>
      <c r="C26" s="147" t="s">
        <v>142</v>
      </c>
      <c r="D26" s="131"/>
      <c r="E26" s="131"/>
      <c r="F26" s="131"/>
      <c r="G26" s="131"/>
      <c r="H26" s="131">
        <v>1</v>
      </c>
      <c r="I26" s="132"/>
      <c r="J26" s="131"/>
      <c r="K26" s="132"/>
      <c r="L26" s="110">
        <f t="shared" si="4"/>
        <v>1</v>
      </c>
    </row>
    <row r="27" spans="1:13" ht="47.25" x14ac:dyDescent="0.2">
      <c r="A27" s="110">
        <v>13</v>
      </c>
      <c r="B27" s="127"/>
      <c r="C27" s="152" t="s">
        <v>143</v>
      </c>
      <c r="D27" s="140"/>
      <c r="E27" s="140"/>
      <c r="F27" s="140"/>
      <c r="G27" s="140"/>
      <c r="H27" s="140"/>
      <c r="I27" s="141"/>
      <c r="J27" s="140">
        <v>1</v>
      </c>
      <c r="K27" s="141"/>
      <c r="L27" s="110">
        <f t="shared" si="4"/>
        <v>1</v>
      </c>
    </row>
    <row r="28" spans="1:13" ht="47.25" x14ac:dyDescent="0.2">
      <c r="A28" s="110">
        <v>14</v>
      </c>
      <c r="B28" s="143"/>
      <c r="C28" s="147" t="s">
        <v>223</v>
      </c>
      <c r="D28" s="140"/>
      <c r="E28" s="140"/>
      <c r="F28" s="140"/>
      <c r="G28" s="140"/>
      <c r="H28" s="140">
        <v>1</v>
      </c>
      <c r="I28" s="141"/>
      <c r="J28" s="140"/>
      <c r="K28" s="141"/>
      <c r="L28" s="110">
        <f t="shared" si="4"/>
        <v>1</v>
      </c>
    </row>
    <row r="29" spans="1:13" ht="47.25" x14ac:dyDescent="0.2">
      <c r="A29" s="110">
        <v>15</v>
      </c>
      <c r="B29" s="148"/>
      <c r="C29" s="164" t="s">
        <v>144</v>
      </c>
      <c r="D29" s="140"/>
      <c r="E29" s="140"/>
      <c r="F29" s="140"/>
      <c r="G29" s="140"/>
      <c r="H29" s="140">
        <v>1</v>
      </c>
      <c r="I29" s="141"/>
      <c r="J29" s="140"/>
      <c r="K29" s="141"/>
      <c r="L29" s="110">
        <f t="shared" si="4"/>
        <v>1</v>
      </c>
    </row>
    <row r="30" spans="1:13" ht="47.25" x14ac:dyDescent="0.2">
      <c r="A30" s="110">
        <v>16</v>
      </c>
      <c r="B30" s="150"/>
      <c r="C30" s="165" t="s">
        <v>174</v>
      </c>
      <c r="D30" s="131"/>
      <c r="E30" s="131"/>
      <c r="F30" s="131"/>
      <c r="G30" s="131"/>
      <c r="H30" s="131"/>
      <c r="I30" s="132"/>
      <c r="J30" s="166">
        <v>1</v>
      </c>
      <c r="K30" s="132"/>
      <c r="L30" s="110">
        <f t="shared" si="4"/>
        <v>1</v>
      </c>
    </row>
    <row r="31" spans="1:13" ht="45" x14ac:dyDescent="0.2">
      <c r="A31" s="110">
        <v>17</v>
      </c>
      <c r="B31" s="150"/>
      <c r="C31" s="151" t="s">
        <v>168</v>
      </c>
      <c r="D31" s="135"/>
      <c r="E31" s="135"/>
      <c r="F31" s="135"/>
      <c r="G31" s="135">
        <v>1</v>
      </c>
      <c r="H31" s="135"/>
      <c r="I31" s="142"/>
      <c r="J31" s="142"/>
      <c r="K31" s="142"/>
      <c r="L31" s="110">
        <f t="shared" si="4"/>
        <v>1</v>
      </c>
    </row>
    <row r="32" spans="1:13" ht="45" x14ac:dyDescent="0.2">
      <c r="A32" s="110">
        <v>18</v>
      </c>
      <c r="B32" s="149"/>
      <c r="C32" s="134" t="s">
        <v>167</v>
      </c>
      <c r="D32" s="135"/>
      <c r="E32" s="135"/>
      <c r="F32" s="135"/>
      <c r="G32" s="135">
        <v>1</v>
      </c>
      <c r="H32" s="135"/>
      <c r="I32" s="142"/>
      <c r="J32" s="142"/>
      <c r="K32" s="142"/>
      <c r="L32" s="110">
        <f t="shared" si="4"/>
        <v>1</v>
      </c>
    </row>
    <row r="33" spans="1:13" ht="15" x14ac:dyDescent="0.2">
      <c r="A33" s="168"/>
      <c r="B33" s="171" t="s">
        <v>204</v>
      </c>
      <c r="C33" s="114" t="s">
        <v>126</v>
      </c>
      <c r="D33" s="113">
        <f t="shared" ref="D33:L33" si="5">SUM(D34:D40)</f>
        <v>0</v>
      </c>
      <c r="E33" s="104">
        <f t="shared" si="5"/>
        <v>7</v>
      </c>
      <c r="F33" s="104">
        <f t="shared" si="5"/>
        <v>0</v>
      </c>
      <c r="G33" s="104">
        <f t="shared" si="5"/>
        <v>0</v>
      </c>
      <c r="H33" s="104">
        <f t="shared" si="5"/>
        <v>0</v>
      </c>
      <c r="I33" s="104">
        <f t="shared" si="5"/>
        <v>0</v>
      </c>
      <c r="J33" s="104">
        <f t="shared" si="5"/>
        <v>0</v>
      </c>
      <c r="K33" s="104">
        <f t="shared" si="5"/>
        <v>0</v>
      </c>
      <c r="L33" s="129">
        <f t="shared" si="5"/>
        <v>7</v>
      </c>
    </row>
    <row r="34" spans="1:13" ht="33.75" customHeight="1" x14ac:dyDescent="0.2">
      <c r="A34" s="110">
        <v>1</v>
      </c>
      <c r="B34" s="127"/>
      <c r="C34" s="122" t="s">
        <v>224</v>
      </c>
      <c r="D34" s="125"/>
      <c r="E34" s="125">
        <v>1</v>
      </c>
      <c r="F34" s="124"/>
      <c r="G34" s="124"/>
      <c r="H34" s="124"/>
      <c r="I34" s="126"/>
      <c r="J34" s="124"/>
      <c r="K34" s="126"/>
      <c r="L34" s="110">
        <f t="shared" ref="L34:L40" si="6">SUM(D34:K34)</f>
        <v>1</v>
      </c>
    </row>
    <row r="35" spans="1:13" ht="45" x14ac:dyDescent="0.2">
      <c r="A35" s="110">
        <v>2</v>
      </c>
      <c r="B35" s="127"/>
      <c r="C35" s="122" t="s">
        <v>162</v>
      </c>
      <c r="D35" s="125"/>
      <c r="E35" s="125">
        <v>1</v>
      </c>
      <c r="F35" s="124"/>
      <c r="G35" s="124"/>
      <c r="H35" s="124"/>
      <c r="I35" s="126"/>
      <c r="J35" s="124"/>
      <c r="K35" s="126"/>
      <c r="L35" s="110">
        <v>1</v>
      </c>
      <c r="M35" s="137" t="s">
        <v>151</v>
      </c>
    </row>
    <row r="36" spans="1:13" ht="45" x14ac:dyDescent="0.2">
      <c r="A36" s="110">
        <v>3</v>
      </c>
      <c r="B36" s="127"/>
      <c r="C36" s="122" t="s">
        <v>163</v>
      </c>
      <c r="D36" s="125"/>
      <c r="E36" s="125">
        <v>1</v>
      </c>
      <c r="F36" s="124"/>
      <c r="G36" s="124"/>
      <c r="H36" s="124"/>
      <c r="I36" s="126"/>
      <c r="J36" s="124"/>
      <c r="K36" s="126"/>
      <c r="L36" s="110">
        <f t="shared" si="6"/>
        <v>1</v>
      </c>
    </row>
    <row r="37" spans="1:13" ht="33.75" customHeight="1" x14ac:dyDescent="0.2">
      <c r="A37" s="110">
        <v>4</v>
      </c>
      <c r="B37" s="130"/>
      <c r="C37" s="122" t="s">
        <v>164</v>
      </c>
      <c r="D37" s="125"/>
      <c r="E37" s="125">
        <v>1</v>
      </c>
      <c r="F37" s="124"/>
      <c r="G37" s="124"/>
      <c r="H37" s="124"/>
      <c r="I37" s="126"/>
      <c r="J37" s="124"/>
      <c r="K37" s="126"/>
      <c r="L37" s="110">
        <f t="shared" si="6"/>
        <v>1</v>
      </c>
    </row>
    <row r="38" spans="1:13" ht="49.5" customHeight="1" x14ac:dyDescent="0.2">
      <c r="A38" s="110">
        <v>5</v>
      </c>
      <c r="B38" s="127"/>
      <c r="C38" s="122" t="s">
        <v>166</v>
      </c>
      <c r="D38" s="125"/>
      <c r="E38" s="125">
        <v>1</v>
      </c>
      <c r="F38" s="124"/>
      <c r="G38" s="124"/>
      <c r="H38" s="124"/>
      <c r="I38" s="126"/>
      <c r="J38" s="124"/>
      <c r="K38" s="126"/>
      <c r="L38" s="110">
        <f t="shared" si="6"/>
        <v>1</v>
      </c>
    </row>
    <row r="39" spans="1:13" ht="32.25" customHeight="1" x14ac:dyDescent="0.35">
      <c r="A39" s="110">
        <v>6</v>
      </c>
      <c r="B39" s="120"/>
      <c r="C39" s="122" t="s">
        <v>225</v>
      </c>
      <c r="D39" s="125"/>
      <c r="E39" s="125">
        <v>1</v>
      </c>
      <c r="F39" s="124"/>
      <c r="G39" s="124"/>
      <c r="H39" s="124"/>
      <c r="I39" s="124"/>
      <c r="J39" s="124"/>
      <c r="K39" s="126"/>
      <c r="L39" s="110">
        <f t="shared" si="6"/>
        <v>1</v>
      </c>
      <c r="M39" s="139"/>
    </row>
    <row r="40" spans="1:13" ht="45" x14ac:dyDescent="0.2">
      <c r="A40" s="110">
        <v>7</v>
      </c>
      <c r="B40" s="120"/>
      <c r="C40" s="121" t="s">
        <v>165</v>
      </c>
      <c r="D40" s="124"/>
      <c r="E40" s="124">
        <v>1</v>
      </c>
      <c r="F40" s="124"/>
      <c r="G40" s="124"/>
      <c r="H40" s="124"/>
      <c r="I40" s="124"/>
      <c r="J40" s="124"/>
      <c r="K40" s="126"/>
      <c r="L40" s="110">
        <f t="shared" si="6"/>
        <v>1</v>
      </c>
    </row>
    <row r="41" spans="1:13" x14ac:dyDescent="0.25">
      <c r="A41" s="172"/>
      <c r="B41" s="171" t="s">
        <v>205</v>
      </c>
      <c r="C41" s="114" t="s">
        <v>127</v>
      </c>
      <c r="D41" s="113">
        <f t="shared" ref="D41:L41" si="7">SUM(D42:D46)</f>
        <v>4</v>
      </c>
      <c r="E41" s="113">
        <f t="shared" si="7"/>
        <v>0</v>
      </c>
      <c r="F41" s="113">
        <f t="shared" si="7"/>
        <v>0</v>
      </c>
      <c r="G41" s="113">
        <f t="shared" si="7"/>
        <v>0</v>
      </c>
      <c r="H41" s="113">
        <f t="shared" si="7"/>
        <v>0</v>
      </c>
      <c r="I41" s="113">
        <f t="shared" si="7"/>
        <v>1</v>
      </c>
      <c r="J41" s="113">
        <f t="shared" si="7"/>
        <v>0</v>
      </c>
      <c r="K41" s="113">
        <f t="shared" si="7"/>
        <v>0</v>
      </c>
      <c r="L41" s="129">
        <f t="shared" si="7"/>
        <v>5</v>
      </c>
    </row>
    <row r="42" spans="1:13" ht="45" x14ac:dyDescent="0.2">
      <c r="A42" s="110">
        <v>1</v>
      </c>
      <c r="B42" s="127"/>
      <c r="C42" s="134" t="s">
        <v>226</v>
      </c>
      <c r="D42" s="135">
        <v>1</v>
      </c>
      <c r="E42" s="135"/>
      <c r="F42" s="135"/>
      <c r="G42" s="135"/>
      <c r="H42" s="135"/>
      <c r="I42" s="135"/>
      <c r="J42" s="124"/>
      <c r="K42" s="126"/>
      <c r="L42" s="110">
        <f>SUM(D42:K42)</f>
        <v>1</v>
      </c>
    </row>
    <row r="43" spans="1:13" ht="30" x14ac:dyDescent="0.2">
      <c r="A43" s="110">
        <v>2</v>
      </c>
      <c r="B43" s="127"/>
      <c r="C43" s="133" t="s">
        <v>156</v>
      </c>
      <c r="D43" s="135">
        <v>1</v>
      </c>
      <c r="E43" s="135"/>
      <c r="F43" s="135"/>
      <c r="G43" s="135"/>
      <c r="H43" s="135"/>
      <c r="I43" s="135"/>
      <c r="J43" s="124"/>
      <c r="K43" s="126"/>
      <c r="L43" s="110">
        <f>SUM(D43:K43)</f>
        <v>1</v>
      </c>
    </row>
    <row r="44" spans="1:13" ht="30" x14ac:dyDescent="0.2">
      <c r="A44" s="110">
        <v>3</v>
      </c>
      <c r="B44" s="127"/>
      <c r="C44" s="134" t="s">
        <v>154</v>
      </c>
      <c r="D44" s="135">
        <v>1</v>
      </c>
      <c r="E44" s="135"/>
      <c r="F44" s="135"/>
      <c r="G44" s="135"/>
      <c r="H44" s="135"/>
      <c r="I44" s="135"/>
      <c r="J44" s="124"/>
      <c r="K44" s="126"/>
      <c r="L44" s="110">
        <f>SUM(D44:K44)</f>
        <v>1</v>
      </c>
    </row>
    <row r="45" spans="1:13" ht="30" x14ac:dyDescent="0.2">
      <c r="A45" s="110">
        <v>4</v>
      </c>
      <c r="B45" s="127"/>
      <c r="C45" s="134" t="s">
        <v>155</v>
      </c>
      <c r="D45" s="135">
        <v>1</v>
      </c>
      <c r="E45" s="135"/>
      <c r="F45" s="135"/>
      <c r="G45" s="124"/>
      <c r="H45" s="135"/>
      <c r="I45" s="136"/>
      <c r="J45" s="124"/>
      <c r="K45" s="126"/>
      <c r="L45" s="110">
        <f>SUM(D45:K45)</f>
        <v>1</v>
      </c>
    </row>
    <row r="46" spans="1:13" ht="45" x14ac:dyDescent="0.2">
      <c r="A46" s="110">
        <v>5</v>
      </c>
      <c r="B46" s="127"/>
      <c r="C46" s="134" t="s">
        <v>170</v>
      </c>
      <c r="D46" s="135"/>
      <c r="E46" s="135"/>
      <c r="F46" s="135"/>
      <c r="G46" s="124"/>
      <c r="H46" s="135"/>
      <c r="I46" s="144">
        <v>1</v>
      </c>
      <c r="J46" s="124"/>
      <c r="K46" s="126"/>
      <c r="L46" s="110">
        <f>SUM(D46:K46)</f>
        <v>1</v>
      </c>
    </row>
    <row r="49" spans="1:12" ht="49.15" customHeight="1" x14ac:dyDescent="0.2">
      <c r="A49" s="263"/>
      <c r="B49" s="263"/>
      <c r="C49" s="263"/>
      <c r="D49" s="263"/>
      <c r="E49" s="263"/>
      <c r="F49" s="263"/>
      <c r="G49" s="263"/>
      <c r="H49" s="263"/>
      <c r="I49" s="263"/>
      <c r="J49" s="263"/>
      <c r="K49" s="263"/>
      <c r="L49" s="263"/>
    </row>
    <row r="50" spans="1:12" ht="23.45" customHeight="1" x14ac:dyDescent="0.2">
      <c r="A50" s="263"/>
      <c r="B50" s="263"/>
      <c r="C50" s="263"/>
      <c r="D50" s="263"/>
      <c r="E50" s="263"/>
      <c r="F50" s="263"/>
      <c r="G50" s="263"/>
      <c r="H50" s="263"/>
      <c r="I50" s="263"/>
      <c r="J50" s="263"/>
      <c r="K50" s="263"/>
      <c r="L50" s="263"/>
    </row>
    <row r="51" spans="1:12" x14ac:dyDescent="0.25">
      <c r="A51" s="173"/>
      <c r="B51" s="174"/>
      <c r="C51" s="175"/>
      <c r="D51" s="173"/>
      <c r="E51" s="173"/>
      <c r="F51" s="173"/>
      <c r="G51" s="173"/>
      <c r="H51" s="173"/>
      <c r="I51" s="173"/>
      <c r="J51" s="173"/>
      <c r="K51" s="173"/>
      <c r="L51" s="173"/>
    </row>
    <row r="52" spans="1:12" ht="33" customHeight="1" x14ac:dyDescent="0.2">
      <c r="A52" s="263"/>
      <c r="B52" s="263"/>
      <c r="C52" s="263"/>
      <c r="D52" s="263"/>
      <c r="E52" s="263"/>
      <c r="F52" s="263"/>
      <c r="G52" s="263"/>
      <c r="H52" s="263"/>
      <c r="I52" s="263"/>
      <c r="J52" s="263"/>
      <c r="K52" s="263"/>
      <c r="L52" s="263"/>
    </row>
    <row r="53" spans="1:12" ht="49.15" customHeight="1" x14ac:dyDescent="0.2">
      <c r="A53" s="263"/>
      <c r="B53" s="263"/>
      <c r="C53" s="263"/>
      <c r="D53" s="263"/>
      <c r="E53" s="263"/>
      <c r="F53" s="263"/>
      <c r="G53" s="263"/>
      <c r="H53" s="263"/>
      <c r="I53" s="263"/>
      <c r="J53" s="263"/>
      <c r="K53" s="263"/>
      <c r="L53" s="263"/>
    </row>
  </sheetData>
  <autoFilter ref="A1:L46" xr:uid="{00000000-0009-0000-0000-000002000000}">
    <filterColumn colId="3" showButton="0"/>
    <filterColumn colId="4" showButton="0"/>
    <filterColumn colId="5" showButton="0"/>
    <filterColumn colId="6" showButton="0"/>
    <filterColumn colId="7" showButton="0"/>
    <filterColumn colId="8" showButton="0"/>
    <filterColumn colId="9" showButton="0"/>
  </autoFilter>
  <mergeCells count="7">
    <mergeCell ref="A49:L50"/>
    <mergeCell ref="A52:L53"/>
    <mergeCell ref="A1:A2"/>
    <mergeCell ref="L1:L2"/>
    <mergeCell ref="B1:B2"/>
    <mergeCell ref="C1:C2"/>
    <mergeCell ref="D1:K1"/>
  </mergeCells>
  <phoneticPr fontId="40" type="noConversion"/>
  <pageMargins left="0.25" right="0.25" top="0.75" bottom="0.75" header="0.3" footer="0.3"/>
  <pageSetup paperSize="9" scale="3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I24"/>
  <sheetViews>
    <sheetView view="pageBreakPreview" zoomScale="70" zoomScaleNormal="60" zoomScaleSheetLayoutView="70" zoomScalePageLayoutView="80" workbookViewId="0">
      <pane xSplit="2" ySplit="3" topLeftCell="C4" activePane="bottomRight" state="frozen"/>
      <selection activeCell="J58" sqref="J58"/>
      <selection pane="topRight" activeCell="J58" sqref="J58"/>
      <selection pane="bottomLeft" activeCell="J58" sqref="J58"/>
      <selection pane="bottomRight" activeCell="K28" sqref="K28"/>
    </sheetView>
  </sheetViews>
  <sheetFormatPr defaultColWidth="8.85546875" defaultRowHeight="12" x14ac:dyDescent="0.2"/>
  <cols>
    <col min="1" max="1" width="4.5703125" style="1" customWidth="1"/>
    <col min="2" max="2" width="37" style="1" customWidth="1"/>
    <col min="3" max="3" width="7.85546875" style="1" customWidth="1"/>
    <col min="4" max="4" width="7" style="1" customWidth="1"/>
    <col min="5" max="5" width="7.42578125" style="1" customWidth="1"/>
    <col min="6" max="10" width="7" style="1" customWidth="1"/>
    <col min="11" max="19" width="8.42578125" style="1" customWidth="1"/>
    <col min="20" max="20" width="14" style="1" customWidth="1"/>
    <col min="21" max="21" width="13.85546875" style="1" customWidth="1"/>
    <col min="22" max="22" width="11" style="11" customWidth="1"/>
    <col min="23" max="23" width="11" style="1" customWidth="1"/>
    <col min="24" max="24" width="6.42578125" style="2" customWidth="1"/>
    <col min="25" max="26" width="7" style="2" customWidth="1"/>
    <col min="27" max="28" width="5.42578125" style="2" customWidth="1"/>
    <col min="29" max="29" width="7.42578125" style="2" customWidth="1"/>
    <col min="30" max="31" width="6.5703125" style="2" customWidth="1"/>
    <col min="32" max="33" width="9.42578125" style="1" customWidth="1"/>
    <col min="34" max="34" width="17.5703125" style="1" customWidth="1"/>
    <col min="35" max="35" width="17.28515625" style="1" customWidth="1"/>
    <col min="36" max="16384" width="8.85546875" style="1"/>
  </cols>
  <sheetData>
    <row r="1" spans="1:35" s="13" customFormat="1" ht="15.75" x14ac:dyDescent="0.25">
      <c r="A1" s="13" t="str">
        <f>Функции!C3</f>
        <v>Выполнение работ по модернизации Динамической транспортной модели города Москвы (ДТМ)</v>
      </c>
      <c r="V1" s="14"/>
      <c r="X1" s="15"/>
      <c r="Y1" s="15"/>
      <c r="Z1" s="15"/>
      <c r="AA1" s="15"/>
      <c r="AB1" s="15"/>
      <c r="AC1" s="15"/>
      <c r="AD1" s="15"/>
      <c r="AE1" s="15"/>
    </row>
    <row r="2" spans="1:35" s="13" customFormat="1" ht="19.5" customHeight="1" x14ac:dyDescent="0.25">
      <c r="A2" s="269" t="s">
        <v>0</v>
      </c>
      <c r="B2" s="269" t="s">
        <v>1</v>
      </c>
      <c r="C2" s="269" t="s">
        <v>77</v>
      </c>
      <c r="D2" s="269"/>
      <c r="E2" s="269"/>
      <c r="F2" s="269"/>
      <c r="G2" s="269"/>
      <c r="H2" s="269"/>
      <c r="I2" s="269"/>
      <c r="J2" s="269"/>
      <c r="K2" s="269"/>
      <c r="L2" s="269" t="s">
        <v>78</v>
      </c>
      <c r="M2" s="269"/>
      <c r="N2" s="269"/>
      <c r="O2" s="269"/>
      <c r="P2" s="269"/>
      <c r="Q2" s="269"/>
      <c r="R2" s="269"/>
      <c r="S2" s="269"/>
      <c r="T2" s="269"/>
      <c r="U2" s="269" t="s">
        <v>63</v>
      </c>
      <c r="V2" s="270" t="s">
        <v>43</v>
      </c>
      <c r="W2" s="271" t="s">
        <v>42</v>
      </c>
      <c r="X2" s="272" t="s">
        <v>4</v>
      </c>
      <c r="Y2" s="273"/>
      <c r="Z2" s="273"/>
      <c r="AA2" s="273"/>
      <c r="AB2" s="273"/>
      <c r="AC2" s="273"/>
      <c r="AD2" s="273"/>
      <c r="AE2" s="274"/>
      <c r="AF2" s="269"/>
      <c r="AG2" s="275" t="s">
        <v>104</v>
      </c>
      <c r="AH2" s="268" t="s">
        <v>3</v>
      </c>
      <c r="AI2" s="268" t="s">
        <v>102</v>
      </c>
    </row>
    <row r="3" spans="1:35" s="13" customFormat="1" ht="78.75" customHeight="1" x14ac:dyDescent="0.25">
      <c r="A3" s="269"/>
      <c r="B3" s="269"/>
      <c r="C3" s="19" t="s">
        <v>79</v>
      </c>
      <c r="D3" s="19" t="s">
        <v>80</v>
      </c>
      <c r="E3" s="19" t="s">
        <v>81</v>
      </c>
      <c r="F3" s="19" t="s">
        <v>82</v>
      </c>
      <c r="G3" s="19" t="s">
        <v>83</v>
      </c>
      <c r="H3" s="19" t="s">
        <v>84</v>
      </c>
      <c r="I3" s="19" t="s">
        <v>85</v>
      </c>
      <c r="J3" s="19" t="s">
        <v>86</v>
      </c>
      <c r="K3" s="19" t="s">
        <v>2</v>
      </c>
      <c r="L3" s="19" t="s">
        <v>87</v>
      </c>
      <c r="M3" s="19" t="s">
        <v>88</v>
      </c>
      <c r="N3" s="19" t="s">
        <v>89</v>
      </c>
      <c r="O3" s="19" t="s">
        <v>90</v>
      </c>
      <c r="P3" s="19" t="s">
        <v>91</v>
      </c>
      <c r="Q3" s="19" t="s">
        <v>92</v>
      </c>
      <c r="R3" s="19" t="s">
        <v>93</v>
      </c>
      <c r="S3" s="19" t="s">
        <v>94</v>
      </c>
      <c r="T3" s="19" t="s">
        <v>2</v>
      </c>
      <c r="U3" s="269"/>
      <c r="V3" s="270"/>
      <c r="W3" s="271"/>
      <c r="X3" s="20" t="s">
        <v>69</v>
      </c>
      <c r="Y3" s="20" t="s">
        <v>70</v>
      </c>
      <c r="Z3" s="20" t="s">
        <v>71</v>
      </c>
      <c r="AA3" s="20" t="s">
        <v>72</v>
      </c>
      <c r="AB3" s="20" t="s">
        <v>73</v>
      </c>
      <c r="AC3" s="20" t="s">
        <v>74</v>
      </c>
      <c r="AD3" s="20" t="s">
        <v>75</v>
      </c>
      <c r="AE3" s="20" t="s">
        <v>76</v>
      </c>
      <c r="AF3" s="269"/>
      <c r="AG3" s="275"/>
      <c r="AH3" s="268"/>
      <c r="AI3" s="268"/>
    </row>
    <row r="4" spans="1:35" s="13" customFormat="1" ht="63" x14ac:dyDescent="0.25">
      <c r="A4" s="21"/>
      <c r="B4" s="22" t="str">
        <f>Функции!C3</f>
        <v>Выполнение работ по модернизации Динамической транспортной модели города Москвы (ДТМ)</v>
      </c>
      <c r="C4" s="23">
        <f t="shared" ref="C4:S4" si="0">SUBTOTAL(9,C5:C9)</f>
        <v>5</v>
      </c>
      <c r="D4" s="23">
        <f t="shared" si="0"/>
        <v>7</v>
      </c>
      <c r="E4" s="23">
        <f t="shared" si="0"/>
        <v>0</v>
      </c>
      <c r="F4" s="23">
        <f t="shared" si="0"/>
        <v>8</v>
      </c>
      <c r="G4" s="23">
        <f t="shared" si="0"/>
        <v>11</v>
      </c>
      <c r="H4" s="23">
        <f t="shared" si="0"/>
        <v>2</v>
      </c>
      <c r="I4" s="23">
        <f t="shared" si="0"/>
        <v>4</v>
      </c>
      <c r="J4" s="23">
        <f t="shared" si="0"/>
        <v>2</v>
      </c>
      <c r="K4" s="23">
        <f>SUBTOTAL(9,K5:K9)</f>
        <v>39</v>
      </c>
      <c r="L4" s="23">
        <f t="shared" si="0"/>
        <v>55</v>
      </c>
      <c r="M4" s="23">
        <f t="shared" si="0"/>
        <v>42</v>
      </c>
      <c r="N4" s="23">
        <f t="shared" si="0"/>
        <v>0</v>
      </c>
      <c r="O4" s="23">
        <f t="shared" si="0"/>
        <v>40</v>
      </c>
      <c r="P4" s="23">
        <f t="shared" si="0"/>
        <v>44</v>
      </c>
      <c r="Q4" s="23">
        <f t="shared" si="0"/>
        <v>8</v>
      </c>
      <c r="R4" s="23">
        <f t="shared" si="0"/>
        <v>8</v>
      </c>
      <c r="S4" s="23">
        <f t="shared" si="0"/>
        <v>2</v>
      </c>
      <c r="T4" s="23">
        <f>SUBTOTAL(9,T5:T9)</f>
        <v>846</v>
      </c>
      <c r="U4" s="18"/>
      <c r="V4" s="24"/>
      <c r="W4" s="25">
        <f>SUM(W5:W9)</f>
        <v>170.47</v>
      </c>
      <c r="X4" s="26"/>
      <c r="Y4" s="27"/>
      <c r="Z4" s="27"/>
      <c r="AA4" s="28"/>
      <c r="AB4" s="27"/>
      <c r="AC4" s="29"/>
      <c r="AD4" s="29"/>
      <c r="AE4" s="29"/>
      <c r="AF4" s="25"/>
      <c r="AG4" s="71"/>
      <c r="AH4" s="71">
        <f>SUM(AH5:AH9)</f>
        <v>184.92</v>
      </c>
      <c r="AI4" s="72">
        <f>ROUND(SUM(AI5:AI9),2)</f>
        <v>1</v>
      </c>
    </row>
    <row r="5" spans="1:35" s="6" customFormat="1" ht="55.5" customHeight="1" x14ac:dyDescent="0.25">
      <c r="A5" s="30">
        <v>1</v>
      </c>
      <c r="B5" s="70" t="str">
        <f>Функции!C4</f>
        <v>Подсистема расчета</v>
      </c>
      <c r="C5" s="31">
        <f>Функции!D4</f>
        <v>1</v>
      </c>
      <c r="D5" s="31">
        <f>Функции!E4</f>
        <v>0</v>
      </c>
      <c r="E5" s="31">
        <f>Функции!F4</f>
        <v>0</v>
      </c>
      <c r="F5" s="31">
        <f>Функции!G4</f>
        <v>6</v>
      </c>
      <c r="G5" s="31">
        <f>Функции!H4</f>
        <v>0</v>
      </c>
      <c r="H5" s="31">
        <f>Функции!I4</f>
        <v>1</v>
      </c>
      <c r="I5" s="31">
        <f>Функции!J4</f>
        <v>1</v>
      </c>
      <c r="J5" s="31">
        <f>Функции!K4</f>
        <v>0</v>
      </c>
      <c r="K5" s="31">
        <f>Функции!L4</f>
        <v>9</v>
      </c>
      <c r="L5" s="32">
        <f>C5*11</f>
        <v>11</v>
      </c>
      <c r="M5" s="32">
        <f>D5*6</f>
        <v>0</v>
      </c>
      <c r="N5" s="32">
        <f t="shared" ref="N5:O8" si="1">E5*5</f>
        <v>0</v>
      </c>
      <c r="O5" s="32">
        <f t="shared" si="1"/>
        <v>30</v>
      </c>
      <c r="P5" s="32">
        <f t="shared" ref="P5:Q8" si="2">G5*4</f>
        <v>0</v>
      </c>
      <c r="Q5" s="32">
        <f t="shared" si="2"/>
        <v>4</v>
      </c>
      <c r="R5" s="32">
        <f>I5*2</f>
        <v>2</v>
      </c>
      <c r="S5" s="32">
        <f>J5*1</f>
        <v>0</v>
      </c>
      <c r="T5" s="32">
        <f>SUM(L5:S5)</f>
        <v>47</v>
      </c>
      <c r="U5" s="33" t="s">
        <v>41</v>
      </c>
      <c r="V5" s="34">
        <v>0.255</v>
      </c>
      <c r="W5" s="35">
        <f>ROUND(POWER(T5,0.94)*V5,2)</f>
        <v>9.51</v>
      </c>
      <c r="X5" s="36">
        <f>Коэффициенты!C4</f>
        <v>1</v>
      </c>
      <c r="Y5" s="36">
        <f>Коэффициенты!D4</f>
        <v>1.07</v>
      </c>
      <c r="Z5" s="36">
        <f>Коэффициенты!E4</f>
        <v>1</v>
      </c>
      <c r="AA5" s="36">
        <f>Коэффициенты!F4</f>
        <v>1.1499999999999999</v>
      </c>
      <c r="AB5" s="36">
        <f>Коэффициенты!G4</f>
        <v>1</v>
      </c>
      <c r="AC5" s="36">
        <f>Коэффициенты!H4</f>
        <v>1</v>
      </c>
      <c r="AD5" s="36">
        <f>Коэффициенты!I4</f>
        <v>0.97</v>
      </c>
      <c r="AE5" s="36">
        <f>Коэффициенты!J4</f>
        <v>1</v>
      </c>
      <c r="AF5" s="37">
        <f>ROUND(X5*Y5*Z5*AA5*AB5*AC5*AD5*AE5,3)</f>
        <v>1.194</v>
      </c>
      <c r="AG5" s="73">
        <v>1</v>
      </c>
      <c r="AH5" s="71">
        <f>ROUND(W5*AF5*AG5,3)</f>
        <v>11.36</v>
      </c>
      <c r="AI5" s="109">
        <f>AH5/$AH$4</f>
        <v>6.1400000000000003E-2</v>
      </c>
    </row>
    <row r="6" spans="1:35" s="6" customFormat="1" ht="55.5" customHeight="1" x14ac:dyDescent="0.25">
      <c r="A6" s="65">
        <v>2</v>
      </c>
      <c r="B6" s="70" t="str">
        <f>Функции!C14</f>
        <v>Подсистема отображения</v>
      </c>
      <c r="C6" s="31">
        <f>Функции!D14</f>
        <v>0</v>
      </c>
      <c r="D6" s="31">
        <f>Функции!E14</f>
        <v>0</v>
      </c>
      <c r="E6" s="31">
        <f>Функции!F14</f>
        <v>0</v>
      </c>
      <c r="F6" s="31">
        <f>Функции!G14</f>
        <v>2</v>
      </c>
      <c r="G6" s="31">
        <f>Функции!H14</f>
        <v>11</v>
      </c>
      <c r="H6" s="31">
        <f>Функции!I14</f>
        <v>0</v>
      </c>
      <c r="I6" s="31">
        <f>Функции!J14</f>
        <v>3</v>
      </c>
      <c r="J6" s="31">
        <f>Функции!K14</f>
        <v>2</v>
      </c>
      <c r="K6" s="31">
        <f>Функции!L14</f>
        <v>18</v>
      </c>
      <c r="L6" s="32">
        <f>C6*11</f>
        <v>0</v>
      </c>
      <c r="M6" s="32">
        <f>D6*6</f>
        <v>0</v>
      </c>
      <c r="N6" s="32">
        <f t="shared" si="1"/>
        <v>0</v>
      </c>
      <c r="O6" s="32">
        <f t="shared" si="1"/>
        <v>10</v>
      </c>
      <c r="P6" s="32">
        <f t="shared" si="2"/>
        <v>44</v>
      </c>
      <c r="Q6" s="32">
        <f t="shared" si="2"/>
        <v>0</v>
      </c>
      <c r="R6" s="32">
        <f>I6*2</f>
        <v>6</v>
      </c>
      <c r="S6" s="32">
        <f>J6*1</f>
        <v>2</v>
      </c>
      <c r="T6" s="32">
        <f>SUM(L6:S6)</f>
        <v>62</v>
      </c>
      <c r="U6" s="33" t="s">
        <v>41</v>
      </c>
      <c r="V6" s="34">
        <v>0.255</v>
      </c>
      <c r="W6" s="35">
        <f>ROUND(POWER(T6,0.94)*V6,2)</f>
        <v>12.34</v>
      </c>
      <c r="X6" s="36">
        <f>Коэффициенты!C5</f>
        <v>1</v>
      </c>
      <c r="Y6" s="36">
        <f>Коэффициенты!D5</f>
        <v>1.07</v>
      </c>
      <c r="Z6" s="36">
        <f>Коэффициенты!E5</f>
        <v>1</v>
      </c>
      <c r="AA6" s="36">
        <f>Коэффициенты!F5</f>
        <v>1</v>
      </c>
      <c r="AB6" s="36">
        <f>Коэффициенты!G5</f>
        <v>1</v>
      </c>
      <c r="AC6" s="36">
        <f>Коэффициенты!H5</f>
        <v>1</v>
      </c>
      <c r="AD6" s="36">
        <f>Коэффициенты!I5</f>
        <v>0.97</v>
      </c>
      <c r="AE6" s="36">
        <f>Коэффициенты!D58</f>
        <v>1.03</v>
      </c>
      <c r="AF6" s="37">
        <f>ROUND(X6*Y6*Z6*AA6*AB6*AC6*AD6*AE6,3)</f>
        <v>1.069</v>
      </c>
      <c r="AG6" s="73">
        <v>1</v>
      </c>
      <c r="AH6" s="71">
        <f>ROUND(W6*AF6*AG6,3)</f>
        <v>13.19</v>
      </c>
      <c r="AI6" s="109">
        <f>AH6/$AH$4</f>
        <v>7.1300000000000002E-2</v>
      </c>
    </row>
    <row r="7" spans="1:35" s="6" customFormat="1" ht="55.5" customHeight="1" x14ac:dyDescent="0.25">
      <c r="A7" s="65">
        <v>3</v>
      </c>
      <c r="B7" s="70" t="str">
        <f>Функции!C33</f>
        <v>Подсистема интеграции</v>
      </c>
      <c r="C7" s="31">
        <f>Функции!D33</f>
        <v>0</v>
      </c>
      <c r="D7" s="31">
        <f>Функции!E33</f>
        <v>7</v>
      </c>
      <c r="E7" s="31">
        <f>Функции!F33</f>
        <v>0</v>
      </c>
      <c r="F7" s="31">
        <f>Функции!G33</f>
        <v>0</v>
      </c>
      <c r="G7" s="31">
        <f>Функции!H33</f>
        <v>0</v>
      </c>
      <c r="H7" s="31">
        <f>Функции!I33</f>
        <v>0</v>
      </c>
      <c r="I7" s="31">
        <f>Функции!J33</f>
        <v>0</v>
      </c>
      <c r="J7" s="31">
        <f>Функции!K33</f>
        <v>0</v>
      </c>
      <c r="K7" s="31">
        <f>Функции!L33</f>
        <v>7</v>
      </c>
      <c r="L7" s="32">
        <f>C7*11</f>
        <v>0</v>
      </c>
      <c r="M7" s="32">
        <f>D7*6</f>
        <v>42</v>
      </c>
      <c r="N7" s="32">
        <f t="shared" si="1"/>
        <v>0</v>
      </c>
      <c r="O7" s="32">
        <f t="shared" si="1"/>
        <v>0</v>
      </c>
      <c r="P7" s="32">
        <f t="shared" si="2"/>
        <v>0</v>
      </c>
      <c r="Q7" s="32">
        <f t="shared" si="2"/>
        <v>0</v>
      </c>
      <c r="R7" s="32">
        <f>I7*2</f>
        <v>0</v>
      </c>
      <c r="S7" s="32">
        <f>J7*1</f>
        <v>0</v>
      </c>
      <c r="T7" s="32">
        <f>SUM(L7:S7)</f>
        <v>42</v>
      </c>
      <c r="U7" s="33" t="s">
        <v>41</v>
      </c>
      <c r="V7" s="34">
        <v>0.255</v>
      </c>
      <c r="W7" s="35">
        <f>ROUND(POWER(T7,0.94)*V7,2)</f>
        <v>8.56</v>
      </c>
      <c r="X7" s="36">
        <f>Коэффициенты!C6</f>
        <v>1</v>
      </c>
      <c r="Y7" s="36">
        <f>Коэффициенты!D6</f>
        <v>1.07</v>
      </c>
      <c r="Z7" s="36">
        <f>Коэффициенты!E6</f>
        <v>1</v>
      </c>
      <c r="AA7" s="36">
        <f>Коэффициенты!F6</f>
        <v>1</v>
      </c>
      <c r="AB7" s="36">
        <f>Коэффициенты!G6</f>
        <v>1</v>
      </c>
      <c r="AC7" s="36">
        <f>Коэффициенты!H6</f>
        <v>1</v>
      </c>
      <c r="AD7" s="36">
        <f>Коэффициенты!I6</f>
        <v>0.97</v>
      </c>
      <c r="AE7" s="36">
        <f>Коэффициенты!J6</f>
        <v>1</v>
      </c>
      <c r="AF7" s="37">
        <f>ROUND(X7*Y7*Z7*AA7*AB7*AC7*AD7*AE7,3)</f>
        <v>1.038</v>
      </c>
      <c r="AG7" s="73">
        <v>1</v>
      </c>
      <c r="AH7" s="71">
        <f>ROUND(W7*AF7*AG7,3)</f>
        <v>8.89</v>
      </c>
      <c r="AI7" s="109">
        <f>AH7/$AH$4+0.0001</f>
        <v>4.82E-2</v>
      </c>
    </row>
    <row r="8" spans="1:35" s="6" customFormat="1" ht="55.5" customHeight="1" x14ac:dyDescent="0.25">
      <c r="A8" s="65">
        <v>4</v>
      </c>
      <c r="B8" s="70" t="str">
        <f>Функции!C41</f>
        <v>Подсистема хранения данных</v>
      </c>
      <c r="C8" s="31">
        <f>Функции!D41</f>
        <v>4</v>
      </c>
      <c r="D8" s="31">
        <f>Функции!E41</f>
        <v>0</v>
      </c>
      <c r="E8" s="31">
        <f>Функции!F41</f>
        <v>0</v>
      </c>
      <c r="F8" s="31">
        <f>Функции!G41</f>
        <v>0</v>
      </c>
      <c r="G8" s="31">
        <f>Функции!H41</f>
        <v>0</v>
      </c>
      <c r="H8" s="31">
        <f>Функции!I41</f>
        <v>1</v>
      </c>
      <c r="I8" s="31">
        <f>Функции!J41</f>
        <v>0</v>
      </c>
      <c r="J8" s="31">
        <f>Функции!K41</f>
        <v>0</v>
      </c>
      <c r="K8" s="31">
        <f>Функции!L41</f>
        <v>5</v>
      </c>
      <c r="L8" s="32">
        <f>C8*11</f>
        <v>44</v>
      </c>
      <c r="M8" s="32">
        <f>D8*6</f>
        <v>0</v>
      </c>
      <c r="N8" s="32">
        <f t="shared" si="1"/>
        <v>0</v>
      </c>
      <c r="O8" s="32">
        <f t="shared" si="1"/>
        <v>0</v>
      </c>
      <c r="P8" s="32">
        <f t="shared" si="2"/>
        <v>0</v>
      </c>
      <c r="Q8" s="32">
        <f t="shared" si="2"/>
        <v>4</v>
      </c>
      <c r="R8" s="32">
        <f>I8*2</f>
        <v>0</v>
      </c>
      <c r="S8" s="32">
        <f>J8*1</f>
        <v>0</v>
      </c>
      <c r="T8" s="32">
        <f>SUM(L8:S8)</f>
        <v>48</v>
      </c>
      <c r="U8" s="33" t="s">
        <v>41</v>
      </c>
      <c r="V8" s="34">
        <v>0.255</v>
      </c>
      <c r="W8" s="35">
        <f>ROUND(POWER(T8,0.94)*V8,2)</f>
        <v>9.6999999999999993</v>
      </c>
      <c r="X8" s="36">
        <f>Коэффициенты!C7</f>
        <v>1</v>
      </c>
      <c r="Y8" s="36">
        <f>Коэффициенты!D7</f>
        <v>1.07</v>
      </c>
      <c r="Z8" s="36">
        <f>Коэффициенты!E7</f>
        <v>1</v>
      </c>
      <c r="AA8" s="36">
        <f>Коэффициенты!F7</f>
        <v>1</v>
      </c>
      <c r="AB8" s="36">
        <f>Коэффициенты!G7</f>
        <v>1</v>
      </c>
      <c r="AC8" s="36">
        <f>Коэффициенты!H7</f>
        <v>1</v>
      </c>
      <c r="AD8" s="36">
        <f>Коэффициенты!I7</f>
        <v>0.97</v>
      </c>
      <c r="AE8" s="36">
        <f>Коэффициенты!J7</f>
        <v>1</v>
      </c>
      <c r="AF8" s="37">
        <f>ROUND(X8*Y8*Z8*AA8*AB8*AC8*AD8*AE8,3)</f>
        <v>1.038</v>
      </c>
      <c r="AG8" s="73">
        <v>1</v>
      </c>
      <c r="AH8" s="71">
        <f>ROUND(W8*AF8*AG8,3)</f>
        <v>10.07</v>
      </c>
      <c r="AI8" s="109">
        <f>AH8/$AH$4</f>
        <v>5.45E-2</v>
      </c>
    </row>
    <row r="9" spans="1:35" s="6" customFormat="1" ht="55.5" customHeight="1" x14ac:dyDescent="0.25">
      <c r="A9" s="65">
        <v>5</v>
      </c>
      <c r="B9" s="70" t="s">
        <v>139</v>
      </c>
      <c r="C9" s="31"/>
      <c r="D9" s="31"/>
      <c r="E9" s="31"/>
      <c r="F9" s="31"/>
      <c r="G9" s="31"/>
      <c r="H9" s="31"/>
      <c r="I9" s="31"/>
      <c r="J9" s="31"/>
      <c r="K9" s="31"/>
      <c r="L9" s="32"/>
      <c r="M9" s="32"/>
      <c r="N9" s="32"/>
      <c r="O9" s="32"/>
      <c r="P9" s="32"/>
      <c r="Q9" s="32"/>
      <c r="R9" s="32"/>
      <c r="S9" s="32"/>
      <c r="T9" s="32">
        <f>ROUND(SUM(T5:T8)/$C$14*$C$15,2)</f>
        <v>647</v>
      </c>
      <c r="U9" s="33"/>
      <c r="V9" s="34"/>
      <c r="W9" s="35">
        <f>ROUND(SUM(W5:W8)/$C$14*$C$15,2)</f>
        <v>130.36000000000001</v>
      </c>
      <c r="X9" s="36"/>
      <c r="Y9" s="36"/>
      <c r="Z9" s="36"/>
      <c r="AA9" s="36"/>
      <c r="AB9" s="36"/>
      <c r="AC9" s="36"/>
      <c r="AD9" s="36"/>
      <c r="AE9" s="36"/>
      <c r="AF9" s="37"/>
      <c r="AG9" s="73"/>
      <c r="AH9" s="71">
        <f>ROUND(SUM(AH5:AH8)/$C$14*$C$15,3)</f>
        <v>141.41</v>
      </c>
      <c r="AI9" s="109">
        <f>AH9/AH4</f>
        <v>0.76470000000000005</v>
      </c>
    </row>
    <row r="10" spans="1:35" s="6" customFormat="1" ht="78.75" x14ac:dyDescent="0.25">
      <c r="A10" s="181"/>
      <c r="B10" s="182" t="s">
        <v>206</v>
      </c>
      <c r="C10" s="183"/>
      <c r="D10" s="183"/>
      <c r="E10" s="183"/>
      <c r="F10" s="183"/>
      <c r="G10" s="183"/>
      <c r="H10" s="183"/>
      <c r="I10" s="183"/>
      <c r="J10" s="183"/>
      <c r="K10" s="183"/>
      <c r="L10" s="184"/>
      <c r="M10" s="184"/>
      <c r="N10" s="184"/>
      <c r="O10" s="184"/>
      <c r="P10" s="184"/>
      <c r="Q10" s="184"/>
      <c r="R10" s="184"/>
      <c r="S10" s="184"/>
      <c r="T10" s="184">
        <f>SUM(T5:T8)</f>
        <v>199</v>
      </c>
      <c r="U10" s="185"/>
      <c r="V10" s="186"/>
      <c r="W10" s="187">
        <f>SUM(W5:W8)</f>
        <v>40.11</v>
      </c>
      <c r="X10" s="188"/>
      <c r="Y10" s="188"/>
      <c r="Z10" s="188"/>
      <c r="AA10" s="188"/>
      <c r="AB10" s="188"/>
      <c r="AC10" s="188"/>
      <c r="AD10" s="188"/>
      <c r="AE10" s="188"/>
      <c r="AF10" s="189"/>
      <c r="AG10" s="189"/>
      <c r="AH10" s="190">
        <f>SUM(AH5:AH8)</f>
        <v>43.51</v>
      </c>
      <c r="AI10" s="109"/>
    </row>
    <row r="11" spans="1:35" s="6" customFormat="1" ht="55.5" customHeight="1" x14ac:dyDescent="0.25">
      <c r="A11" s="181"/>
      <c r="B11" s="182" t="s">
        <v>207</v>
      </c>
      <c r="C11" s="183"/>
      <c r="D11" s="183"/>
      <c r="E11" s="183"/>
      <c r="F11" s="183"/>
      <c r="G11" s="183"/>
      <c r="H11" s="183"/>
      <c r="I11" s="183"/>
      <c r="J11" s="183"/>
      <c r="K11" s="183"/>
      <c r="L11" s="184"/>
      <c r="M11" s="184"/>
      <c r="N11" s="184"/>
      <c r="O11" s="184"/>
      <c r="P11" s="184"/>
      <c r="Q11" s="184"/>
      <c r="R11" s="184"/>
      <c r="S11" s="184"/>
      <c r="T11" s="184">
        <f>T9</f>
        <v>647</v>
      </c>
      <c r="U11" s="185"/>
      <c r="V11" s="186"/>
      <c r="W11" s="187">
        <f>W9</f>
        <v>130.36000000000001</v>
      </c>
      <c r="X11" s="188"/>
      <c r="Y11" s="188"/>
      <c r="Z11" s="188"/>
      <c r="AA11" s="188"/>
      <c r="AB11" s="188"/>
      <c r="AC11" s="188"/>
      <c r="AD11" s="188"/>
      <c r="AE11" s="188"/>
      <c r="AF11" s="189"/>
      <c r="AG11" s="189"/>
      <c r="AH11" s="190">
        <f>AH9</f>
        <v>141.41</v>
      </c>
      <c r="AI11" s="109"/>
    </row>
    <row r="12" spans="1:35" s="6" customFormat="1" ht="24.6" customHeight="1" x14ac:dyDescent="0.25">
      <c r="V12" s="16"/>
      <c r="X12" s="17"/>
      <c r="Y12" s="17"/>
      <c r="Z12" s="17"/>
      <c r="AA12" s="17"/>
      <c r="AB12" s="17"/>
      <c r="AC12" s="17"/>
      <c r="AD12" s="17"/>
      <c r="AE12" s="17"/>
      <c r="AI12" s="180"/>
    </row>
    <row r="13" spans="1:35" s="6" customFormat="1" ht="24.6" customHeight="1" x14ac:dyDescent="0.25">
      <c r="V13" s="16"/>
      <c r="X13" s="17"/>
      <c r="Y13" s="17"/>
      <c r="Z13" s="17"/>
      <c r="AA13" s="17"/>
      <c r="AB13" s="17"/>
      <c r="AC13" s="17"/>
      <c r="AD13" s="17"/>
      <c r="AE13" s="17"/>
      <c r="AI13" s="180"/>
    </row>
    <row r="14" spans="1:35" s="6" customFormat="1" ht="15.75" x14ac:dyDescent="0.25">
      <c r="B14" s="6" t="s">
        <v>65</v>
      </c>
      <c r="C14" s="111">
        <v>4</v>
      </c>
      <c r="V14" s="16"/>
      <c r="X14" s="17"/>
      <c r="Y14" s="17"/>
      <c r="Z14" s="17"/>
      <c r="AA14" s="17"/>
      <c r="AB14" s="17"/>
      <c r="AC14" s="17"/>
      <c r="AD14" s="17"/>
      <c r="AE14" s="17"/>
      <c r="AF14" s="16"/>
      <c r="AG14" s="16"/>
    </row>
    <row r="15" spans="1:35" s="6" customFormat="1" ht="15.75" x14ac:dyDescent="0.25">
      <c r="B15" s="6" t="s">
        <v>64</v>
      </c>
      <c r="C15" s="111">
        <v>13</v>
      </c>
      <c r="V15" s="16"/>
      <c r="X15" s="17"/>
      <c r="Y15" s="17"/>
      <c r="Z15" s="17"/>
      <c r="AA15" s="17"/>
      <c r="AB15" s="17"/>
      <c r="AC15" s="17"/>
      <c r="AD15" s="17"/>
      <c r="AE15" s="17"/>
    </row>
    <row r="16" spans="1:35" s="6" customFormat="1" ht="15.75" x14ac:dyDescent="0.25">
      <c r="V16" s="16"/>
      <c r="X16" s="17"/>
      <c r="Y16" s="17"/>
      <c r="Z16" s="17"/>
      <c r="AA16" s="17"/>
      <c r="AB16" s="17"/>
      <c r="AC16" s="17"/>
      <c r="AD16" s="17"/>
      <c r="AE16" s="17"/>
    </row>
    <row r="17" spans="1:35" s="6" customFormat="1" ht="15.75" x14ac:dyDescent="0.25">
      <c r="V17" s="16"/>
      <c r="X17" s="17"/>
      <c r="Y17" s="17"/>
      <c r="Z17" s="17"/>
      <c r="AA17" s="17"/>
      <c r="AB17" s="17"/>
      <c r="AC17" s="17"/>
      <c r="AD17" s="17"/>
      <c r="AE17" s="17"/>
    </row>
    <row r="18" spans="1:35" s="9" customFormat="1" ht="18.75" x14ac:dyDescent="0.3">
      <c r="A18" s="176"/>
      <c r="B18" s="176"/>
      <c r="C18" s="176"/>
      <c r="D18" s="176"/>
      <c r="E18" s="176"/>
      <c r="F18" s="176"/>
      <c r="G18" s="176"/>
      <c r="H18" s="176"/>
      <c r="I18" s="176"/>
      <c r="J18" s="176"/>
      <c r="K18" s="266"/>
      <c r="L18" s="267"/>
      <c r="M18" s="267"/>
      <c r="N18" s="267"/>
      <c r="O18" s="267"/>
      <c r="P18" s="267"/>
      <c r="Q18" s="267"/>
      <c r="R18" s="267"/>
      <c r="S18" s="267"/>
      <c r="T18" s="267"/>
      <c r="U18" s="267"/>
      <c r="V18" s="267"/>
      <c r="W18" s="267"/>
      <c r="X18" s="176"/>
      <c r="Y18" s="176"/>
      <c r="Z18" s="176"/>
      <c r="AA18" s="176"/>
      <c r="AB18" s="176"/>
      <c r="AC18" s="176"/>
      <c r="AD18" s="176"/>
      <c r="AE18" s="176"/>
      <c r="AF18" s="176"/>
      <c r="AG18" s="176"/>
      <c r="AH18" s="176"/>
      <c r="AI18" s="176"/>
    </row>
    <row r="19" spans="1:35" s="6" customFormat="1" ht="15.75" x14ac:dyDescent="0.25">
      <c r="K19" s="267"/>
      <c r="L19" s="267"/>
      <c r="M19" s="267"/>
      <c r="N19" s="267"/>
      <c r="O19" s="267"/>
      <c r="P19" s="267"/>
      <c r="Q19" s="267"/>
      <c r="R19" s="267"/>
      <c r="S19" s="267"/>
      <c r="T19" s="267"/>
      <c r="U19" s="267"/>
      <c r="V19" s="267"/>
      <c r="W19" s="267"/>
      <c r="X19" s="17"/>
      <c r="Y19" s="17"/>
      <c r="Z19" s="17"/>
      <c r="AA19" s="17"/>
      <c r="AB19" s="17"/>
      <c r="AC19" s="17"/>
      <c r="AD19" s="17"/>
      <c r="AE19" s="17"/>
    </row>
    <row r="20" spans="1:35" s="6" customFormat="1" ht="33.6" customHeight="1" x14ac:dyDescent="0.25">
      <c r="K20" s="267"/>
      <c r="L20" s="267"/>
      <c r="M20" s="267"/>
      <c r="N20" s="267"/>
      <c r="O20" s="267"/>
      <c r="P20" s="267"/>
      <c r="Q20" s="267"/>
      <c r="R20" s="267"/>
      <c r="S20" s="267"/>
      <c r="T20" s="267"/>
      <c r="U20" s="267"/>
      <c r="V20" s="267"/>
      <c r="W20" s="267"/>
      <c r="X20" s="17"/>
      <c r="Y20" s="17"/>
      <c r="Z20" s="17"/>
      <c r="AA20" s="17"/>
      <c r="AB20" s="17"/>
      <c r="AC20" s="17"/>
      <c r="AD20" s="17"/>
      <c r="AE20" s="17"/>
    </row>
    <row r="21" spans="1:35" s="6" customFormat="1" ht="18.75" x14ac:dyDescent="0.3">
      <c r="K21" s="177"/>
      <c r="L21" s="177"/>
      <c r="M21" s="177"/>
      <c r="N21" s="177"/>
      <c r="O21" s="177"/>
      <c r="P21" s="177"/>
      <c r="Q21" s="177"/>
      <c r="R21" s="177"/>
      <c r="S21" s="177"/>
      <c r="T21" s="177"/>
      <c r="U21" s="177"/>
      <c r="V21" s="178"/>
      <c r="W21" s="177"/>
    </row>
    <row r="22" spans="1:35" s="6" customFormat="1" ht="43.9" customHeight="1" x14ac:dyDescent="0.25">
      <c r="K22" s="266"/>
      <c r="L22" s="267"/>
      <c r="M22" s="267"/>
      <c r="N22" s="267"/>
      <c r="O22" s="267"/>
      <c r="P22" s="267"/>
      <c r="Q22" s="267"/>
      <c r="R22" s="267"/>
      <c r="S22" s="267"/>
      <c r="T22" s="267"/>
      <c r="U22" s="267"/>
      <c r="V22" s="267"/>
      <c r="W22" s="267"/>
      <c r="X22" s="17"/>
      <c r="Y22" s="17"/>
      <c r="Z22" s="17"/>
      <c r="AA22" s="17"/>
      <c r="AB22" s="17"/>
      <c r="AC22" s="17"/>
      <c r="AD22" s="17"/>
      <c r="AE22" s="17"/>
      <c r="AF22" s="38"/>
      <c r="AG22" s="38"/>
    </row>
    <row r="23" spans="1:35" x14ac:dyDescent="0.2">
      <c r="K23" s="267"/>
      <c r="L23" s="267"/>
      <c r="M23" s="267"/>
      <c r="N23" s="267"/>
      <c r="O23" s="267"/>
      <c r="P23" s="267"/>
      <c r="Q23" s="267"/>
      <c r="R23" s="267"/>
      <c r="S23" s="267"/>
      <c r="T23" s="267"/>
      <c r="U23" s="267"/>
      <c r="V23" s="267"/>
      <c r="W23" s="267"/>
    </row>
    <row r="24" spans="1:35" ht="25.15" customHeight="1" x14ac:dyDescent="0.2">
      <c r="K24" s="267"/>
      <c r="L24" s="267"/>
      <c r="M24" s="267"/>
      <c r="N24" s="267"/>
      <c r="O24" s="267"/>
      <c r="P24" s="267"/>
      <c r="Q24" s="267"/>
      <c r="R24" s="267"/>
      <c r="S24" s="267"/>
      <c r="T24" s="267"/>
      <c r="U24" s="267"/>
      <c r="V24" s="267"/>
      <c r="W24" s="267"/>
    </row>
  </sheetData>
  <mergeCells count="14">
    <mergeCell ref="K22:W24"/>
    <mergeCell ref="AI2:AI3"/>
    <mergeCell ref="AH2:AH3"/>
    <mergeCell ref="A2:A3"/>
    <mergeCell ref="B2:B3"/>
    <mergeCell ref="AF2:AF3"/>
    <mergeCell ref="C2:K2"/>
    <mergeCell ref="L2:T2"/>
    <mergeCell ref="U2:U3"/>
    <mergeCell ref="V2:V3"/>
    <mergeCell ref="W2:W3"/>
    <mergeCell ref="X2:AE2"/>
    <mergeCell ref="AG2:AG3"/>
    <mergeCell ref="K18:W20"/>
  </mergeCells>
  <conditionalFormatting sqref="X1:X4 X12:X17 X19:X1048576">
    <cfRule type="cellIs" dxfId="46" priority="246" operator="equal">
      <formula>0.9</formula>
    </cfRule>
    <cfRule type="cellIs" dxfId="45" priority="256" operator="equal">
      <formula>1.15</formula>
    </cfRule>
    <cfRule type="cellIs" dxfId="44" priority="257" operator="equal">
      <formula>0.9</formula>
    </cfRule>
  </conditionalFormatting>
  <conditionalFormatting sqref="X1:X4">
    <cfRule type="cellIs" dxfId="43" priority="245" operator="equal">
      <formula>1</formula>
    </cfRule>
    <cfRule type="cellIs" dxfId="42" priority="258" operator="equal">
      <formula>1</formula>
    </cfRule>
  </conditionalFormatting>
  <conditionalFormatting sqref="Y1 X12:Y17 X19:Y1048576">
    <cfRule type="cellIs" dxfId="41" priority="243" operator="equal">
      <formula>1</formula>
    </cfRule>
  </conditionalFormatting>
  <conditionalFormatting sqref="Y1 Y4 Y12:Y17 Y19:Y1048576">
    <cfRule type="cellIs" dxfId="40" priority="244" operator="equal">
      <formula>0.93</formula>
    </cfRule>
    <cfRule type="cellIs" dxfId="39" priority="253" operator="equal">
      <formula>0.93</formula>
    </cfRule>
    <cfRule type="cellIs" dxfId="38" priority="255" operator="equal">
      <formula>1.07</formula>
    </cfRule>
  </conditionalFormatting>
  <conditionalFormatting sqref="Y3">
    <cfRule type="cellIs" dxfId="37" priority="102" operator="equal">
      <formula>0.9</formula>
    </cfRule>
    <cfRule type="cellIs" dxfId="36" priority="104" operator="equal">
      <formula>0.9</formula>
    </cfRule>
    <cfRule type="cellIs" dxfId="35" priority="105" operator="equal">
      <formula>1</formula>
    </cfRule>
  </conditionalFormatting>
  <conditionalFormatting sqref="Y3:Y4">
    <cfRule type="cellIs" dxfId="34" priority="101" operator="equal">
      <formula>1</formula>
    </cfRule>
  </conditionalFormatting>
  <conditionalFormatting sqref="Y1:AA1 X12:AA17 X19:AA1048576 Y4:AA4">
    <cfRule type="cellIs" dxfId="33" priority="249" operator="equal">
      <formula>1</formula>
    </cfRule>
  </conditionalFormatting>
  <conditionalFormatting sqref="Y3:AB3">
    <cfRule type="cellIs" dxfId="32" priority="103" operator="equal">
      <formula>1.15</formula>
    </cfRule>
  </conditionalFormatting>
  <conditionalFormatting sqref="Z1 Z4 Z12:Z17 Z19:Z1048576">
    <cfRule type="cellIs" dxfId="31" priority="241" operator="equal">
      <formula>1</formula>
    </cfRule>
    <cfRule type="cellIs" dxfId="30" priority="242" operator="equal">
      <formula>0.95</formula>
    </cfRule>
    <cfRule type="cellIs" dxfId="29" priority="250" operator="equal">
      <formula>0.95</formula>
    </cfRule>
    <cfRule type="cellIs" dxfId="28" priority="252" operator="equal">
      <formula>1.05</formula>
    </cfRule>
  </conditionalFormatting>
  <conditionalFormatting sqref="Z3:AB3">
    <cfRule type="cellIs" dxfId="27" priority="235" operator="equal">
      <formula>1</formula>
    </cfRule>
  </conditionalFormatting>
  <conditionalFormatting sqref="AA1 AA4 AA12:AA17 AA19:AA1048576">
    <cfRule type="cellIs" dxfId="26" priority="239" operator="equal">
      <formula>0.85</formula>
    </cfRule>
    <cfRule type="cellIs" dxfId="25" priority="240" operator="equal">
      <formula>1</formula>
    </cfRule>
    <cfRule type="cellIs" dxfId="24" priority="247" operator="equal">
      <formula>0.85</formula>
    </cfRule>
    <cfRule type="cellIs" dxfId="23" priority="248" operator="equal">
      <formula>1.15</formula>
    </cfRule>
  </conditionalFormatting>
  <conditionalFormatting sqref="AB1 AB4 AB12:AB17 AB19:AB1048576">
    <cfRule type="cellIs" dxfId="22" priority="237" operator="equal">
      <formula>1.07</formula>
    </cfRule>
    <cfRule type="cellIs" dxfId="21" priority="238" operator="equal">
      <formula>1</formula>
    </cfRule>
  </conditionalFormatting>
  <conditionalFormatting sqref="AC1 Z3:AB3 AD3:AE3 AC3:AC4 AC12:AC17 AC19:AC1048576">
    <cfRule type="cellIs" dxfId="20" priority="236" operator="equal">
      <formula>0.87</formula>
    </cfRule>
  </conditionalFormatting>
  <conditionalFormatting sqref="AC1 AD3:AE3 AC3:AC4 AC12:AC17 AC19:AC1048576">
    <cfRule type="cellIs" dxfId="19" priority="234" operator="equal">
      <formula>1.15</formula>
    </cfRule>
  </conditionalFormatting>
  <conditionalFormatting sqref="AC1:AE1 AC3:AE4 AC12:AE17 AC19:AE1048576">
    <cfRule type="cellIs" dxfId="18" priority="232" operator="equal">
      <formula>1</formula>
    </cfRule>
  </conditionalFormatting>
  <conditionalFormatting sqref="AD1:AE1 AD4:AE4 AD12:AE17 AD19:AE1048576">
    <cfRule type="cellIs" dxfId="17" priority="231" operator="equal">
      <formula>1.04</formula>
    </cfRule>
    <cfRule type="cellIs" dxfId="16" priority="233" operator="equal">
      <formula>0.97</formula>
    </cfRule>
  </conditionalFormatting>
  <pageMargins left="0.25" right="0.25" top="0.75" bottom="0.75" header="0.3" footer="0.3"/>
  <pageSetup paperSize="9" scale="3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I51"/>
  <sheetViews>
    <sheetView view="pageBreakPreview" topLeftCell="A4" zoomScale="70" zoomScaleNormal="60" zoomScaleSheetLayoutView="70" zoomScalePageLayoutView="80" workbookViewId="0">
      <selection activeCell="Q21" sqref="Q21"/>
    </sheetView>
  </sheetViews>
  <sheetFormatPr defaultColWidth="8.85546875" defaultRowHeight="15" x14ac:dyDescent="0.25"/>
  <cols>
    <col min="1" max="1" width="25" style="3" customWidth="1"/>
    <col min="2" max="2" width="50.42578125" style="3" customWidth="1"/>
    <col min="3" max="3" width="21.42578125" style="3" customWidth="1"/>
    <col min="4" max="4" width="27.42578125" style="3" customWidth="1"/>
    <col min="5" max="5" width="28" style="3" customWidth="1"/>
    <col min="6" max="6" width="28" style="3" hidden="1" customWidth="1"/>
    <col min="7" max="7" width="38.7109375" style="3" hidden="1" customWidth="1"/>
    <col min="8" max="8" width="25.28515625" style="3" hidden="1" customWidth="1"/>
    <col min="9" max="9" width="24.42578125" style="3" hidden="1" customWidth="1"/>
    <col min="10" max="10" width="25.28515625" style="3" hidden="1" customWidth="1"/>
    <col min="11" max="11" width="20.5703125" style="3" hidden="1" customWidth="1"/>
    <col min="12" max="12" width="18" style="3" hidden="1" customWidth="1"/>
    <col min="13" max="13" width="18.5703125" style="3" hidden="1" customWidth="1"/>
    <col min="14" max="16384" width="8.85546875" style="3"/>
  </cols>
  <sheetData>
    <row r="1" spans="1:11" ht="30" customHeight="1" x14ac:dyDescent="0.25">
      <c r="A1" s="13"/>
      <c r="B1" s="13"/>
      <c r="C1" s="278" t="s">
        <v>105</v>
      </c>
      <c r="D1" s="278"/>
      <c r="E1" s="278"/>
      <c r="F1" s="278"/>
      <c r="G1" s="278"/>
      <c r="H1" s="278"/>
      <c r="I1" s="278"/>
      <c r="J1" s="278"/>
      <c r="K1" s="155"/>
    </row>
    <row r="2" spans="1:11" ht="15.75" x14ac:dyDescent="0.25">
      <c r="A2" s="13"/>
      <c r="B2" s="13"/>
      <c r="C2" s="13"/>
      <c r="D2" s="13"/>
      <c r="E2" s="13"/>
      <c r="F2" s="13"/>
      <c r="G2" s="13"/>
    </row>
    <row r="3" spans="1:11" ht="15.75" x14ac:dyDescent="0.25">
      <c r="A3" s="280" t="s">
        <v>106</v>
      </c>
      <c r="B3" s="280"/>
      <c r="C3" s="280"/>
      <c r="D3" s="280"/>
      <c r="E3" s="280"/>
      <c r="F3" s="280"/>
      <c r="G3" s="280"/>
    </row>
    <row r="5" spans="1:11" ht="15.75" x14ac:dyDescent="0.25">
      <c r="A5" s="279" t="str">
        <f>Трудоемкость!A1</f>
        <v>Выполнение работ по модернизации Динамической транспортной модели города Москвы (ДТМ)</v>
      </c>
      <c r="B5" s="279"/>
      <c r="C5" s="279"/>
      <c r="D5" s="279"/>
      <c r="E5" s="279"/>
      <c r="F5" s="279"/>
      <c r="G5" s="279"/>
    </row>
    <row r="6" spans="1:11" ht="15.75" x14ac:dyDescent="0.25">
      <c r="A6" s="6"/>
      <c r="B6" s="6"/>
      <c r="C6" s="6"/>
      <c r="D6" s="6"/>
      <c r="E6" s="6"/>
      <c r="F6" s="6"/>
    </row>
    <row r="7" spans="1:11" ht="15.75" x14ac:dyDescent="0.25">
      <c r="A7" s="39"/>
      <c r="B7" s="40" t="s">
        <v>54</v>
      </c>
      <c r="C7" s="39"/>
      <c r="D7" s="39"/>
      <c r="E7" s="39"/>
      <c r="F7" s="39"/>
    </row>
    <row r="8" spans="1:11" ht="16.5" thickBot="1" x14ac:dyDescent="0.3">
      <c r="A8" s="39"/>
      <c r="B8" s="39"/>
      <c r="C8" s="39"/>
      <c r="D8" s="39"/>
      <c r="E8" s="39"/>
      <c r="F8" s="39"/>
    </row>
    <row r="9" spans="1:11" ht="47.25" x14ac:dyDescent="0.25">
      <c r="A9" s="41" t="s">
        <v>5</v>
      </c>
      <c r="B9" s="42" t="s">
        <v>67</v>
      </c>
      <c r="C9" s="42" t="s">
        <v>7</v>
      </c>
      <c r="D9" s="42" t="s">
        <v>6</v>
      </c>
      <c r="E9" s="43" t="s">
        <v>44</v>
      </c>
      <c r="F9" s="217"/>
    </row>
    <row r="10" spans="1:11" ht="16.5" thickBot="1" x14ac:dyDescent="0.3">
      <c r="A10" s="44">
        <v>1</v>
      </c>
      <c r="B10" s="192">
        <v>274521.09999999998</v>
      </c>
      <c r="C10" s="45">
        <v>1.05</v>
      </c>
      <c r="D10" s="45">
        <v>0.67</v>
      </c>
      <c r="E10" s="46">
        <f>ROUND(B10/D10*C10,2)</f>
        <v>430219.63</v>
      </c>
      <c r="F10" s="219"/>
    </row>
    <row r="11" spans="1:11" ht="15.75" x14ac:dyDescent="0.25">
      <c r="A11" s="39"/>
      <c r="B11" s="39"/>
      <c r="C11" s="39"/>
      <c r="D11" s="39"/>
      <c r="E11" s="39"/>
      <c r="F11" s="39"/>
    </row>
    <row r="12" spans="1:11" ht="15.75" x14ac:dyDescent="0.25">
      <c r="A12" s="39"/>
      <c r="B12" s="39"/>
      <c r="C12" s="39"/>
      <c r="D12" s="39"/>
      <c r="E12" s="39"/>
      <c r="F12" s="39"/>
    </row>
    <row r="13" spans="1:11" ht="18" customHeight="1" x14ac:dyDescent="0.25">
      <c r="A13" s="39"/>
      <c r="B13" s="281" t="s">
        <v>101</v>
      </c>
      <c r="C13" s="281"/>
      <c r="D13" s="281"/>
      <c r="E13" s="281"/>
      <c r="F13" s="216"/>
    </row>
    <row r="14" spans="1:11" ht="16.5" thickBot="1" x14ac:dyDescent="0.3">
      <c r="A14" s="6"/>
      <c r="B14" s="6"/>
      <c r="C14" s="6"/>
      <c r="D14" s="6"/>
      <c r="E14" s="6"/>
      <c r="F14" s="6"/>
    </row>
    <row r="15" spans="1:11" ht="47.25" x14ac:dyDescent="0.25">
      <c r="A15" s="47" t="s">
        <v>5</v>
      </c>
      <c r="B15" s="48" t="s">
        <v>44</v>
      </c>
      <c r="C15" s="49" t="s">
        <v>51</v>
      </c>
      <c r="D15" s="50"/>
      <c r="E15" s="50"/>
      <c r="F15" s="50"/>
    </row>
    <row r="16" spans="1:11" ht="15.75" x14ac:dyDescent="0.25">
      <c r="A16" s="286">
        <v>1</v>
      </c>
      <c r="B16" s="284">
        <f>E10</f>
        <v>430219.63</v>
      </c>
      <c r="C16" s="221">
        <f>[1]Трудоемкость!AH4</f>
        <v>184.92</v>
      </c>
      <c r="D16" s="50"/>
      <c r="E16" s="69"/>
      <c r="F16" s="69"/>
    </row>
    <row r="17" spans="1:35" ht="15.75" x14ac:dyDescent="0.25">
      <c r="A17" s="287"/>
      <c r="B17" s="284"/>
      <c r="C17" s="222">
        <f>[1]Трудоемкость!AH10</f>
        <v>43.51</v>
      </c>
      <c r="D17" s="50"/>
      <c r="E17" s="69"/>
    </row>
    <row r="18" spans="1:35" ht="16.5" thickBot="1" x14ac:dyDescent="0.3">
      <c r="A18" s="288"/>
      <c r="B18" s="285"/>
      <c r="C18" s="223">
        <f>[1]Трудоемкость!AH11</f>
        <v>141.41</v>
      </c>
      <c r="D18" s="50"/>
      <c r="E18" s="69"/>
    </row>
    <row r="19" spans="1:35" ht="15.75" x14ac:dyDescent="0.25">
      <c r="A19" s="53"/>
      <c r="B19" s="54"/>
      <c r="C19" s="54"/>
      <c r="D19" s="51"/>
      <c r="E19" s="52"/>
      <c r="F19" s="218"/>
    </row>
    <row r="20" spans="1:35" ht="16.5" thickBot="1" x14ac:dyDescent="0.3">
      <c r="A20" s="6"/>
      <c r="B20" s="6"/>
      <c r="C20" s="6"/>
      <c r="D20" s="6"/>
      <c r="E20" s="6"/>
      <c r="F20" s="218"/>
    </row>
    <row r="21" spans="1:35" ht="150.75" customHeight="1" x14ac:dyDescent="0.25">
      <c r="A21" s="195" t="s">
        <v>40</v>
      </c>
      <c r="B21" s="193" t="s">
        <v>66</v>
      </c>
      <c r="C21" s="196" t="s">
        <v>103</v>
      </c>
      <c r="D21" s="193" t="s">
        <v>53</v>
      </c>
      <c r="E21" s="193" t="s">
        <v>208</v>
      </c>
      <c r="F21" s="227" t="s">
        <v>44</v>
      </c>
      <c r="G21" s="228" t="s">
        <v>227</v>
      </c>
      <c r="H21" s="229" t="s">
        <v>228</v>
      </c>
      <c r="I21" s="224" t="s">
        <v>231</v>
      </c>
      <c r="J21" s="224" t="s">
        <v>232</v>
      </c>
      <c r="K21" s="228" t="s">
        <v>229</v>
      </c>
      <c r="L21" s="228" t="s">
        <v>230</v>
      </c>
      <c r="M21" s="236" t="s">
        <v>230</v>
      </c>
    </row>
    <row r="22" spans="1:35" ht="15.75" x14ac:dyDescent="0.25">
      <c r="A22" s="197">
        <v>2026</v>
      </c>
      <c r="B22" s="194">
        <v>1.0275000000000001</v>
      </c>
      <c r="C22" s="198">
        <f>C17/C16</f>
        <v>0.23529093662</v>
      </c>
      <c r="D22" s="191">
        <f>ROUND($B$16*$C$16*B22*C22,2)</f>
        <v>19233624.640000001</v>
      </c>
      <c r="E22" s="191">
        <f>ROUND(D22*1.22,2)</f>
        <v>23465022.059999999</v>
      </c>
      <c r="F22" s="191">
        <f>E22/C17</f>
        <v>539301.81999999995</v>
      </c>
      <c r="G22" s="225">
        <f>E22*F26</f>
        <v>23359971.84</v>
      </c>
      <c r="H22" s="225">
        <f>G22/C17</f>
        <v>536887.42000000004</v>
      </c>
      <c r="I22" s="226">
        <f>ROUNDDOWN(G22/C17,0)*C17</f>
        <v>23359953.370000001</v>
      </c>
      <c r="J22" s="226">
        <f>I22/C17</f>
        <v>536887</v>
      </c>
      <c r="K22" s="238">
        <f>I22/I24</f>
        <v>0.2352909366</v>
      </c>
      <c r="L22" s="225">
        <f>I24*K22/C17</f>
        <v>536887</v>
      </c>
      <c r="M22" s="230">
        <f>J22*C17</f>
        <v>23359953.370000001</v>
      </c>
    </row>
    <row r="23" spans="1:35" ht="15.75" x14ac:dyDescent="0.25">
      <c r="A23" s="197">
        <v>2027</v>
      </c>
      <c r="B23" s="220">
        <v>1.0275000000000001</v>
      </c>
      <c r="C23" s="198">
        <f>C18/C16</f>
        <v>0.76470906338</v>
      </c>
      <c r="D23" s="191">
        <f>ROUND($B$16*$C$16*B23*C23,2)</f>
        <v>62510385.219999999</v>
      </c>
      <c r="E23" s="191">
        <f>ROUND(D23*1.22,2)</f>
        <v>76262669.969999999</v>
      </c>
      <c r="F23" s="191">
        <f>E23/C18</f>
        <v>539301.81999999995</v>
      </c>
      <c r="G23" s="225">
        <f>E23*F26</f>
        <v>75921250.719999999</v>
      </c>
      <c r="H23" s="225">
        <f>G23/C18</f>
        <v>536887.42000000004</v>
      </c>
      <c r="I23" s="226">
        <f>ROUNDDOWN(G23/C18,0)*C18</f>
        <v>75921190.670000002</v>
      </c>
      <c r="J23" s="226">
        <f>I23/C18</f>
        <v>536887</v>
      </c>
      <c r="K23" s="238">
        <f>I23/I24</f>
        <v>0.7647090634</v>
      </c>
      <c r="L23" s="225">
        <f>I24*K23/C18</f>
        <v>536887</v>
      </c>
      <c r="M23" s="230">
        <f>J23*C18</f>
        <v>75921190.670000002</v>
      </c>
    </row>
    <row r="24" spans="1:35" ht="24" customHeight="1" thickBot="1" x14ac:dyDescent="0.3">
      <c r="A24" s="282" t="s">
        <v>52</v>
      </c>
      <c r="B24" s="283"/>
      <c r="C24" s="156"/>
      <c r="D24" s="157">
        <f>D22+D23</f>
        <v>81744009.859999999</v>
      </c>
      <c r="E24" s="157">
        <f>E22+E23</f>
        <v>99727692.030000001</v>
      </c>
      <c r="F24" s="231"/>
      <c r="G24" s="232">
        <f>G22+G23</f>
        <v>99281222.560000002</v>
      </c>
      <c r="H24" s="233"/>
      <c r="I24" s="234">
        <f>I22+I23</f>
        <v>99281144.040000007</v>
      </c>
      <c r="J24" s="235"/>
      <c r="K24" s="239">
        <f>K22+K23</f>
        <v>1</v>
      </c>
      <c r="L24" s="240"/>
      <c r="M24" s="241">
        <f>M22+M23</f>
        <v>99281144.040000007</v>
      </c>
    </row>
    <row r="25" spans="1:35" ht="15.6" customHeight="1" x14ac:dyDescent="0.25">
      <c r="A25" s="74"/>
      <c r="B25" s="75"/>
      <c r="C25" s="75"/>
      <c r="D25" s="75"/>
      <c r="E25" s="75"/>
      <c r="F25" s="218"/>
    </row>
    <row r="26" spans="1:35" ht="22.9" customHeight="1" x14ac:dyDescent="0.3">
      <c r="E26" s="237">
        <v>99281222.560000002</v>
      </c>
      <c r="F26" s="218">
        <f>E26/E24</f>
        <v>0.99552311438365904</v>
      </c>
      <c r="I26" s="242"/>
    </row>
    <row r="27" spans="1:35" s="9" customFormat="1" ht="80.25" customHeight="1" x14ac:dyDescent="0.25">
      <c r="A27" s="276"/>
      <c r="B27" s="276"/>
      <c r="C27" s="276"/>
      <c r="D27" s="210"/>
      <c r="E27" s="210"/>
      <c r="F27" s="210"/>
      <c r="G27" s="154"/>
      <c r="H27" s="154"/>
      <c r="I27" s="3"/>
      <c r="J27" s="3"/>
      <c r="K27" s="3"/>
      <c r="L27" s="3"/>
      <c r="M27" s="3"/>
      <c r="N27" s="3"/>
      <c r="O27" s="3"/>
      <c r="P27" s="3"/>
      <c r="Q27" s="3"/>
      <c r="R27" s="3"/>
      <c r="S27" s="3"/>
      <c r="T27" s="3"/>
      <c r="U27" s="3"/>
      <c r="V27" s="3"/>
      <c r="W27" s="3"/>
      <c r="X27" s="3"/>
      <c r="Y27" s="3"/>
      <c r="Z27" s="3"/>
      <c r="AA27" s="3"/>
      <c r="AB27" s="3"/>
      <c r="AC27" s="3"/>
      <c r="AD27" s="3"/>
      <c r="AE27" s="3"/>
      <c r="AF27" s="3"/>
      <c r="AG27" s="3"/>
      <c r="AH27" s="3"/>
    </row>
    <row r="28" spans="1:35" ht="88.5" customHeight="1" x14ac:dyDescent="0.25">
      <c r="A28" s="211" t="s">
        <v>234</v>
      </c>
      <c r="B28" s="211"/>
      <c r="C28" s="211"/>
      <c r="D28" s="212"/>
      <c r="E28" s="212" t="s">
        <v>235</v>
      </c>
      <c r="F28" s="212"/>
      <c r="H28" s="146"/>
      <c r="I28" s="146"/>
    </row>
    <row r="29" spans="1:35" ht="84" customHeight="1" x14ac:dyDescent="0.3">
      <c r="A29" s="277" t="s">
        <v>217</v>
      </c>
      <c r="B29" s="277"/>
      <c r="C29" s="277"/>
      <c r="D29" s="212"/>
      <c r="E29" s="212" t="s">
        <v>218</v>
      </c>
      <c r="F29" s="212"/>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153"/>
      <c r="AG29" s="153"/>
      <c r="AH29" s="153"/>
      <c r="AI29" s="153"/>
    </row>
    <row r="30" spans="1:35" ht="15" customHeight="1" x14ac:dyDescent="0.3">
      <c r="A30" s="213"/>
      <c r="B30" s="213"/>
      <c r="C30" s="213"/>
      <c r="D30" s="213"/>
      <c r="E30" s="213"/>
      <c r="F30" s="213"/>
    </row>
    <row r="31" spans="1:35" ht="17.25" x14ac:dyDescent="0.3">
      <c r="A31" s="214" t="s">
        <v>236</v>
      </c>
      <c r="B31" s="212"/>
      <c r="C31" s="213"/>
      <c r="D31" s="213"/>
      <c r="E31" s="213"/>
      <c r="F31" s="213"/>
    </row>
    <row r="33" spans="1:8" ht="18.75" x14ac:dyDescent="0.3">
      <c r="A33" s="67"/>
      <c r="B33" s="67"/>
      <c r="C33" s="67"/>
      <c r="D33" s="67"/>
      <c r="E33" s="68"/>
      <c r="F33" s="68"/>
    </row>
    <row r="47" spans="1:8" ht="15" customHeight="1" x14ac:dyDescent="0.25">
      <c r="B47" s="209"/>
      <c r="C47" s="209"/>
      <c r="D47" s="209"/>
      <c r="E47" s="209"/>
      <c r="F47" s="209"/>
      <c r="G47" s="209"/>
      <c r="H47" s="209"/>
    </row>
    <row r="48" spans="1:8" ht="15" customHeight="1" x14ac:dyDescent="0.25">
      <c r="B48" s="209"/>
      <c r="C48" s="209"/>
      <c r="D48" s="209"/>
      <c r="E48" s="209"/>
      <c r="F48" s="209"/>
      <c r="G48" s="209"/>
      <c r="H48" s="209"/>
    </row>
    <row r="49" spans="2:8" ht="15" customHeight="1" x14ac:dyDescent="0.25">
      <c r="B49" s="209"/>
      <c r="C49" s="209"/>
      <c r="D49" s="209"/>
      <c r="E49" s="209"/>
      <c r="F49" s="209"/>
      <c r="G49" s="209"/>
      <c r="H49" s="209"/>
    </row>
    <row r="50" spans="2:8" ht="15" customHeight="1" x14ac:dyDescent="0.25">
      <c r="B50" s="209"/>
      <c r="C50" s="209"/>
      <c r="D50" s="209"/>
      <c r="E50" s="209"/>
      <c r="F50" s="209"/>
      <c r="G50" s="209"/>
      <c r="H50" s="209"/>
    </row>
    <row r="51" spans="2:8" ht="15" customHeight="1" x14ac:dyDescent="0.25">
      <c r="B51" s="209"/>
      <c r="C51" s="209"/>
      <c r="D51" s="209"/>
      <c r="E51" s="209"/>
      <c r="F51" s="209"/>
      <c r="G51" s="209"/>
      <c r="H51" s="209"/>
    </row>
  </sheetData>
  <mergeCells count="9">
    <mergeCell ref="A27:C27"/>
    <mergeCell ref="A29:C29"/>
    <mergeCell ref="C1:J1"/>
    <mergeCell ref="A5:G5"/>
    <mergeCell ref="A3:G3"/>
    <mergeCell ref="B13:E13"/>
    <mergeCell ref="A24:B24"/>
    <mergeCell ref="B16:B18"/>
    <mergeCell ref="A16:A18"/>
  </mergeCells>
  <pageMargins left="0.25" right="0.25" top="0.75" bottom="0.75" header="0.3" footer="0.3"/>
  <pageSetup paperSize="9" scale="54" orientation="landscape" r:id="rId1"/>
  <colBreaks count="1" manualBreakCount="1">
    <brk id="2" max="3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68"/>
  <sheetViews>
    <sheetView view="pageBreakPreview" zoomScale="85" zoomScaleNormal="85" zoomScaleSheetLayoutView="85" workbookViewId="0">
      <selection activeCell="H59" sqref="H59"/>
    </sheetView>
  </sheetViews>
  <sheetFormatPr defaultColWidth="8.85546875" defaultRowHeight="15" x14ac:dyDescent="0.25"/>
  <cols>
    <col min="1" max="1" width="8.85546875" style="3"/>
    <col min="2" max="2" width="62.28515625" style="3" customWidth="1"/>
    <col min="3" max="11" width="10.5703125" style="3" customWidth="1"/>
    <col min="12" max="16384" width="8.85546875" style="3"/>
  </cols>
  <sheetData>
    <row r="1" spans="1:11" ht="15.75" x14ac:dyDescent="0.25">
      <c r="A1" s="55"/>
      <c r="B1" s="55"/>
      <c r="C1" s="294" t="s">
        <v>4</v>
      </c>
      <c r="D1" s="294"/>
      <c r="E1" s="294"/>
      <c r="F1" s="294"/>
      <c r="G1" s="294"/>
      <c r="H1" s="294"/>
      <c r="I1" s="294"/>
      <c r="J1" s="294"/>
      <c r="K1" s="269"/>
    </row>
    <row r="2" spans="1:11" ht="17.25" x14ac:dyDescent="0.25">
      <c r="A2" s="291" t="s">
        <v>0</v>
      </c>
      <c r="B2" s="291" t="s">
        <v>1</v>
      </c>
      <c r="C2" s="56" t="s">
        <v>69</v>
      </c>
      <c r="D2" s="56" t="s">
        <v>70</v>
      </c>
      <c r="E2" s="56" t="s">
        <v>71</v>
      </c>
      <c r="F2" s="57" t="s">
        <v>72</v>
      </c>
      <c r="G2" s="57" t="s">
        <v>73</v>
      </c>
      <c r="H2" s="57" t="s">
        <v>74</v>
      </c>
      <c r="I2" s="57" t="s">
        <v>75</v>
      </c>
      <c r="J2" s="57" t="s">
        <v>76</v>
      </c>
      <c r="K2" s="269"/>
    </row>
    <row r="3" spans="1:11" ht="15.75" x14ac:dyDescent="0.25">
      <c r="A3" s="291"/>
      <c r="B3" s="291"/>
      <c r="C3" s="295" t="s">
        <v>98</v>
      </c>
      <c r="D3" s="296"/>
      <c r="E3" s="297"/>
      <c r="F3" s="298" t="s">
        <v>99</v>
      </c>
      <c r="G3" s="299"/>
      <c r="H3" s="299"/>
      <c r="I3" s="299"/>
      <c r="J3" s="300"/>
      <c r="K3" s="25" t="s">
        <v>100</v>
      </c>
    </row>
    <row r="4" spans="1:11" ht="15.75" x14ac:dyDescent="0.25">
      <c r="A4" s="58">
        <v>1</v>
      </c>
      <c r="B4" s="70" t="str">
        <f>Трудоемкость!B5</f>
        <v>Подсистема расчета</v>
      </c>
      <c r="C4" s="59">
        <f>'Показатели для расчета НМЦК'!D4</f>
        <v>1</v>
      </c>
      <c r="D4" s="59">
        <f>'Показатели для расчета НМЦК'!D6</f>
        <v>1.07</v>
      </c>
      <c r="E4" s="59">
        <f>'Показатели для расчета НМЦК'!D8</f>
        <v>1</v>
      </c>
      <c r="F4" s="61">
        <f>'Показатели для расчета НМЦК'!D28</f>
        <v>1.1499999999999999</v>
      </c>
      <c r="G4" s="61">
        <f>'Показатели для расчета НМЦК'!D31</f>
        <v>1</v>
      </c>
      <c r="H4" s="61">
        <f>'Показатели для расчета НМЦК'!D36</f>
        <v>1</v>
      </c>
      <c r="I4" s="61">
        <f>'Показатели для расчета НМЦК'!D40</f>
        <v>0.97</v>
      </c>
      <c r="J4" s="60">
        <f>'Показатели для расчета НМЦК'!D45</f>
        <v>1</v>
      </c>
      <c r="K4" s="37">
        <f>ROUND(C4*D4*E4*F4*G4*H4*I4*J4,3)</f>
        <v>1.194</v>
      </c>
    </row>
    <row r="5" spans="1:11" ht="15.75" x14ac:dyDescent="0.25">
      <c r="A5" s="66">
        <v>2</v>
      </c>
      <c r="B5" s="70" t="str">
        <f>Трудоемкость!B6</f>
        <v>Подсистема отображения</v>
      </c>
      <c r="C5" s="59">
        <f>'Показатели для расчета НМЦК'!D4</f>
        <v>1</v>
      </c>
      <c r="D5" s="59">
        <f>'Показатели для расчета НМЦК'!D6</f>
        <v>1.07</v>
      </c>
      <c r="E5" s="59">
        <f>'Показатели для расчета НМЦК'!D8</f>
        <v>1</v>
      </c>
      <c r="F5" s="61">
        <f>'Показатели для расчета НМЦК'!D27</f>
        <v>1</v>
      </c>
      <c r="G5" s="61">
        <f>'Показатели для расчета НМЦК'!D31</f>
        <v>1</v>
      </c>
      <c r="H5" s="61">
        <f>'Показатели для расчета НМЦК'!D36</f>
        <v>1</v>
      </c>
      <c r="I5" s="61">
        <f>'Показатели для расчета НМЦК'!D40</f>
        <v>0.97</v>
      </c>
      <c r="J5" s="60">
        <f>'Показатели для расчета НМЦК'!D45</f>
        <v>1</v>
      </c>
      <c r="K5" s="37">
        <f>ROUND(C5*D5*E5*F5*G5*H5*I5*J5,3)</f>
        <v>1.038</v>
      </c>
    </row>
    <row r="6" spans="1:11" ht="15.75" x14ac:dyDescent="0.25">
      <c r="A6" s="66">
        <v>3</v>
      </c>
      <c r="B6" s="70" t="str">
        <f>Трудоемкость!B7</f>
        <v>Подсистема интеграции</v>
      </c>
      <c r="C6" s="59">
        <f>'Показатели для расчета НМЦК'!D4</f>
        <v>1</v>
      </c>
      <c r="D6" s="59">
        <f>'Показатели для расчета НМЦК'!D6</f>
        <v>1.07</v>
      </c>
      <c r="E6" s="59">
        <f>'Показатели для расчета НМЦК'!D8</f>
        <v>1</v>
      </c>
      <c r="F6" s="61">
        <f>'Показатели для расчета НМЦК'!D27</f>
        <v>1</v>
      </c>
      <c r="G6" s="61">
        <f>'Показатели для расчета НМЦК'!D31</f>
        <v>1</v>
      </c>
      <c r="H6" s="61">
        <f>'Показатели для расчета НМЦК'!D36</f>
        <v>1</v>
      </c>
      <c r="I6" s="61">
        <f>'Показатели для расчета НМЦК'!D40</f>
        <v>0.97</v>
      </c>
      <c r="J6" s="60">
        <f>'Показатели для расчета НМЦК'!D45</f>
        <v>1</v>
      </c>
      <c r="K6" s="37">
        <f>ROUND(C6*D6*E6*F6*G6*H6*I6*J6,3)</f>
        <v>1.038</v>
      </c>
    </row>
    <row r="7" spans="1:11" ht="15.75" x14ac:dyDescent="0.25">
      <c r="A7" s="66">
        <v>4</v>
      </c>
      <c r="B7" s="70" t="str">
        <f>Трудоемкость!B8</f>
        <v>Подсистема хранения данных</v>
      </c>
      <c r="C7" s="59">
        <f>'Показатели для расчета НМЦК'!D4</f>
        <v>1</v>
      </c>
      <c r="D7" s="59">
        <f>'Показатели для расчета НМЦК'!D6</f>
        <v>1.07</v>
      </c>
      <c r="E7" s="59">
        <f>'Показатели для расчета НМЦК'!D8</f>
        <v>1</v>
      </c>
      <c r="F7" s="61">
        <v>1</v>
      </c>
      <c r="G7" s="61">
        <f>'Показатели для расчета НМЦК'!D31</f>
        <v>1</v>
      </c>
      <c r="H7" s="61">
        <f>'Показатели для расчета НМЦК'!D36</f>
        <v>1</v>
      </c>
      <c r="I7" s="61">
        <f>'Показатели для расчета НМЦК'!D40</f>
        <v>0.97</v>
      </c>
      <c r="J7" s="60">
        <f>'Показатели для расчета НМЦК'!D45</f>
        <v>1</v>
      </c>
      <c r="K7" s="37">
        <f>ROUND(C7*D7*E7*F7*G7*H7*I7*J7,3)</f>
        <v>1.038</v>
      </c>
    </row>
    <row r="8" spans="1:11" ht="15.75" x14ac:dyDescent="0.25">
      <c r="A8" s="6"/>
      <c r="B8" s="106"/>
      <c r="C8" s="107"/>
      <c r="D8" s="107"/>
      <c r="E8" s="107"/>
      <c r="F8" s="107"/>
      <c r="G8" s="107"/>
      <c r="H8" s="107"/>
      <c r="I8" s="107"/>
      <c r="J8" s="107"/>
      <c r="K8" s="108"/>
    </row>
    <row r="9" spans="1:11" ht="18.75" x14ac:dyDescent="0.35">
      <c r="A9" s="6"/>
      <c r="B9" s="6" t="s">
        <v>39</v>
      </c>
      <c r="C9" s="6"/>
      <c r="D9" s="6"/>
      <c r="E9" s="6"/>
      <c r="F9" s="6"/>
      <c r="G9" s="6"/>
      <c r="H9" s="6"/>
      <c r="I9" s="6"/>
      <c r="J9" s="6"/>
      <c r="K9" s="6"/>
    </row>
    <row r="10" spans="1:11" ht="15.75" x14ac:dyDescent="0.25">
      <c r="A10" s="6"/>
      <c r="B10" s="6" t="s">
        <v>31</v>
      </c>
      <c r="C10" s="6"/>
      <c r="D10" s="6"/>
      <c r="E10" s="6"/>
      <c r="F10" s="6"/>
      <c r="G10" s="6"/>
      <c r="H10" s="6"/>
      <c r="I10" s="6"/>
      <c r="J10" s="6"/>
      <c r="K10" s="6"/>
    </row>
    <row r="11" spans="1:11" ht="16.5" thickBot="1" x14ac:dyDescent="0.3">
      <c r="A11" s="6"/>
      <c r="B11" s="6"/>
      <c r="C11" s="6"/>
      <c r="D11" s="6"/>
      <c r="E11" s="6"/>
      <c r="F11" s="6"/>
      <c r="G11" s="6"/>
      <c r="H11" s="6"/>
      <c r="I11" s="6"/>
      <c r="J11" s="6"/>
      <c r="K11" s="6"/>
    </row>
    <row r="12" spans="1:11" ht="32.25" thickBot="1" x14ac:dyDescent="0.3">
      <c r="A12" s="6"/>
      <c r="B12" s="8" t="s">
        <v>38</v>
      </c>
      <c r="C12" s="7" t="s">
        <v>37</v>
      </c>
      <c r="D12" s="7" t="s">
        <v>36</v>
      </c>
      <c r="E12" s="7" t="s">
        <v>35</v>
      </c>
      <c r="F12" s="6"/>
      <c r="G12" s="6"/>
      <c r="H12" s="6"/>
      <c r="I12" s="6"/>
      <c r="J12" s="6"/>
      <c r="K12" s="6"/>
    </row>
    <row r="13" spans="1:11" ht="19.5" thickBot="1" x14ac:dyDescent="0.3">
      <c r="A13" s="6"/>
      <c r="B13" s="10" t="s">
        <v>34</v>
      </c>
      <c r="C13" s="4">
        <v>0.9</v>
      </c>
      <c r="D13" s="4">
        <v>1</v>
      </c>
      <c r="E13" s="4">
        <v>1.1499999999999999</v>
      </c>
      <c r="F13" s="6"/>
      <c r="G13" s="6"/>
      <c r="H13" s="6"/>
      <c r="I13" s="6"/>
      <c r="J13" s="6"/>
      <c r="K13" s="6"/>
    </row>
    <row r="14" spans="1:11" ht="15.75" x14ac:dyDescent="0.25">
      <c r="A14" s="6"/>
      <c r="B14" s="6"/>
      <c r="C14" s="6"/>
      <c r="D14" s="6"/>
      <c r="E14" s="6"/>
      <c r="F14" s="6"/>
      <c r="G14" s="6"/>
      <c r="H14" s="6"/>
      <c r="I14" s="6"/>
      <c r="J14" s="6"/>
      <c r="K14" s="6"/>
    </row>
    <row r="15" spans="1:11" ht="18.75" x14ac:dyDescent="0.35">
      <c r="A15" s="6"/>
      <c r="B15" s="6" t="s">
        <v>45</v>
      </c>
      <c r="C15" s="6"/>
      <c r="D15" s="6"/>
      <c r="E15" s="6"/>
      <c r="F15" s="6"/>
      <c r="G15" s="6"/>
      <c r="H15" s="6"/>
      <c r="I15" s="6"/>
      <c r="J15" s="6"/>
      <c r="K15" s="6"/>
    </row>
    <row r="16" spans="1:11" ht="15.75" x14ac:dyDescent="0.25">
      <c r="A16" s="6"/>
      <c r="B16" s="6" t="s">
        <v>31</v>
      </c>
      <c r="C16" s="6"/>
      <c r="D16" s="6"/>
      <c r="E16" s="6"/>
      <c r="F16" s="6"/>
      <c r="G16" s="6"/>
      <c r="H16" s="6"/>
      <c r="I16" s="6"/>
      <c r="J16" s="6"/>
      <c r="K16" s="6"/>
    </row>
    <row r="17" spans="1:11" ht="16.5" thickBot="1" x14ac:dyDescent="0.3">
      <c r="A17" s="6"/>
      <c r="B17" s="6"/>
      <c r="C17" s="6"/>
      <c r="D17" s="6"/>
      <c r="E17" s="6"/>
      <c r="F17" s="6"/>
      <c r="G17" s="6"/>
      <c r="H17" s="6"/>
      <c r="I17" s="6"/>
      <c r="J17" s="6"/>
      <c r="K17" s="6"/>
    </row>
    <row r="18" spans="1:11" ht="32.25" thickBot="1" x14ac:dyDescent="0.3">
      <c r="A18" s="6"/>
      <c r="B18" s="8" t="s">
        <v>33</v>
      </c>
      <c r="C18" s="7" t="s">
        <v>46</v>
      </c>
      <c r="D18" s="7" t="s">
        <v>47</v>
      </c>
      <c r="E18" s="7" t="s">
        <v>48</v>
      </c>
      <c r="F18" s="6"/>
      <c r="G18" s="6"/>
      <c r="H18" s="6"/>
      <c r="I18" s="6"/>
      <c r="J18" s="6"/>
      <c r="K18" s="6"/>
    </row>
    <row r="19" spans="1:11" ht="19.5" thickBot="1" x14ac:dyDescent="0.3">
      <c r="A19" s="6"/>
      <c r="B19" s="10" t="s">
        <v>32</v>
      </c>
      <c r="C19" s="4">
        <v>0.93</v>
      </c>
      <c r="D19" s="4">
        <v>1</v>
      </c>
      <c r="E19" s="4">
        <v>1.07</v>
      </c>
      <c r="F19" s="6"/>
      <c r="G19" s="6"/>
      <c r="H19" s="6"/>
      <c r="I19" s="6"/>
      <c r="J19" s="6"/>
      <c r="K19" s="6"/>
    </row>
    <row r="20" spans="1:11" ht="15.75" x14ac:dyDescent="0.25">
      <c r="A20" s="6"/>
      <c r="B20" s="6"/>
      <c r="C20" s="6"/>
      <c r="D20" s="6"/>
      <c r="E20" s="6"/>
      <c r="F20" s="6"/>
      <c r="G20" s="6"/>
      <c r="H20" s="6"/>
      <c r="I20" s="6"/>
      <c r="J20" s="6"/>
      <c r="K20" s="6"/>
    </row>
    <row r="21" spans="1:11" ht="18.75" x14ac:dyDescent="0.35">
      <c r="A21" s="6"/>
      <c r="B21" s="6" t="s">
        <v>95</v>
      </c>
      <c r="C21" s="6"/>
      <c r="D21" s="6"/>
      <c r="E21" s="6"/>
      <c r="F21" s="6"/>
      <c r="G21" s="6"/>
      <c r="H21" s="6"/>
      <c r="I21" s="6"/>
      <c r="J21" s="6"/>
      <c r="K21" s="6"/>
    </row>
    <row r="22" spans="1:11" ht="15.75" x14ac:dyDescent="0.25">
      <c r="A22" s="6"/>
      <c r="B22" s="6" t="s">
        <v>31</v>
      </c>
      <c r="C22" s="6"/>
      <c r="D22" s="6"/>
      <c r="E22" s="6"/>
      <c r="F22" s="6"/>
      <c r="G22" s="6"/>
      <c r="H22" s="6"/>
      <c r="I22" s="6"/>
      <c r="J22" s="6"/>
      <c r="K22" s="6"/>
    </row>
    <row r="23" spans="1:11" ht="16.5" thickBot="1" x14ac:dyDescent="0.3">
      <c r="A23" s="6"/>
      <c r="B23" s="6"/>
      <c r="C23" s="6"/>
      <c r="D23" s="6"/>
      <c r="E23" s="6"/>
      <c r="F23" s="6"/>
      <c r="G23" s="6"/>
      <c r="H23" s="6"/>
      <c r="I23" s="6"/>
      <c r="J23" s="6"/>
      <c r="K23" s="6"/>
    </row>
    <row r="24" spans="1:11" ht="15.75" x14ac:dyDescent="0.25">
      <c r="A24" s="6"/>
      <c r="B24" s="292" t="s">
        <v>30</v>
      </c>
      <c r="C24" s="292" t="s">
        <v>29</v>
      </c>
      <c r="D24" s="292" t="s">
        <v>28</v>
      </c>
      <c r="E24" s="292" t="s">
        <v>27</v>
      </c>
      <c r="F24" s="6"/>
      <c r="G24" s="6"/>
      <c r="H24" s="6"/>
      <c r="I24" s="6"/>
      <c r="J24" s="6"/>
      <c r="K24" s="6"/>
    </row>
    <row r="25" spans="1:11" ht="16.5" thickBot="1" x14ac:dyDescent="0.3">
      <c r="A25" s="6"/>
      <c r="B25" s="293"/>
      <c r="C25" s="293"/>
      <c r="D25" s="293"/>
      <c r="E25" s="293"/>
      <c r="F25" s="6"/>
      <c r="G25" s="6"/>
      <c r="H25" s="6"/>
      <c r="I25" s="6"/>
      <c r="J25" s="6"/>
      <c r="K25" s="6"/>
    </row>
    <row r="26" spans="1:11" ht="19.5" thickBot="1" x14ac:dyDescent="0.3">
      <c r="A26" s="6"/>
      <c r="B26" s="10" t="s">
        <v>26</v>
      </c>
      <c r="C26" s="4">
        <v>0.95</v>
      </c>
      <c r="D26" s="4">
        <v>1</v>
      </c>
      <c r="E26" s="4">
        <v>1.05</v>
      </c>
      <c r="F26" s="6"/>
      <c r="G26" s="6"/>
      <c r="H26" s="6"/>
      <c r="I26" s="6"/>
      <c r="J26" s="6"/>
      <c r="K26" s="6"/>
    </row>
    <row r="27" spans="1:11" ht="15.75" x14ac:dyDescent="0.25">
      <c r="A27" s="6"/>
      <c r="B27" s="6"/>
      <c r="C27" s="6"/>
      <c r="D27" s="6"/>
      <c r="E27" s="6"/>
      <c r="F27" s="6"/>
      <c r="G27" s="6"/>
      <c r="H27" s="6"/>
      <c r="I27" s="6"/>
      <c r="J27" s="6"/>
      <c r="K27" s="6"/>
    </row>
    <row r="28" spans="1:11" ht="18.75" x14ac:dyDescent="0.35">
      <c r="A28" s="6"/>
      <c r="B28" s="6" t="s">
        <v>25</v>
      </c>
      <c r="C28" s="6"/>
      <c r="D28" s="6"/>
      <c r="E28" s="6"/>
      <c r="F28" s="6"/>
      <c r="G28" s="6"/>
      <c r="H28" s="6"/>
      <c r="I28" s="6"/>
      <c r="J28" s="6"/>
      <c r="K28" s="6"/>
    </row>
    <row r="29" spans="1:11" ht="15.75" x14ac:dyDescent="0.25">
      <c r="A29" s="6"/>
      <c r="B29" s="6" t="s">
        <v>10</v>
      </c>
      <c r="C29" s="6"/>
      <c r="D29" s="6"/>
      <c r="E29" s="6"/>
      <c r="F29" s="6"/>
      <c r="G29" s="6"/>
      <c r="H29" s="6"/>
      <c r="I29" s="6"/>
      <c r="J29" s="6"/>
      <c r="K29" s="6"/>
    </row>
    <row r="30" spans="1:11" ht="16.5" thickBot="1" x14ac:dyDescent="0.3">
      <c r="A30" s="6"/>
      <c r="B30" s="6"/>
      <c r="C30" s="6"/>
      <c r="D30" s="6"/>
      <c r="E30" s="6"/>
      <c r="F30" s="6"/>
      <c r="G30" s="6"/>
      <c r="H30" s="6"/>
      <c r="I30" s="6"/>
      <c r="J30" s="6"/>
      <c r="K30" s="6"/>
    </row>
    <row r="31" spans="1:11" ht="111" thickBot="1" x14ac:dyDescent="0.3">
      <c r="A31" s="6"/>
      <c r="B31" s="8" t="s">
        <v>24</v>
      </c>
      <c r="C31" s="7" t="s">
        <v>23</v>
      </c>
      <c r="D31" s="7" t="s">
        <v>22</v>
      </c>
      <c r="E31" s="7" t="s">
        <v>21</v>
      </c>
      <c r="F31" s="6"/>
      <c r="G31" s="6"/>
      <c r="H31" s="6"/>
      <c r="I31" s="6"/>
      <c r="J31" s="6"/>
      <c r="K31" s="6"/>
    </row>
    <row r="32" spans="1:11" ht="19.5" thickBot="1" x14ac:dyDescent="0.3">
      <c r="A32" s="6"/>
      <c r="B32" s="10" t="s">
        <v>20</v>
      </c>
      <c r="C32" s="4">
        <v>0.85</v>
      </c>
      <c r="D32" s="4">
        <v>1</v>
      </c>
      <c r="E32" s="4">
        <v>1.1499999999999999</v>
      </c>
      <c r="F32" s="6"/>
      <c r="G32" s="6"/>
      <c r="H32" s="6"/>
      <c r="I32" s="6"/>
      <c r="J32" s="6"/>
      <c r="K32" s="6"/>
    </row>
    <row r="33" spans="1:11" ht="15.75" x14ac:dyDescent="0.25">
      <c r="A33" s="6"/>
      <c r="B33" s="6"/>
      <c r="C33" s="6"/>
      <c r="D33" s="6"/>
      <c r="E33" s="6"/>
      <c r="F33" s="6"/>
      <c r="G33" s="6"/>
      <c r="H33" s="6"/>
      <c r="I33" s="6"/>
      <c r="J33" s="6"/>
      <c r="K33" s="6"/>
    </row>
    <row r="34" spans="1:11" ht="18.75" x14ac:dyDescent="0.35">
      <c r="A34" s="6"/>
      <c r="B34" s="6" t="s">
        <v>96</v>
      </c>
      <c r="C34" s="6"/>
      <c r="D34" s="6"/>
      <c r="E34" s="6"/>
      <c r="F34" s="6"/>
      <c r="G34" s="6"/>
      <c r="H34" s="6"/>
      <c r="I34" s="6"/>
      <c r="J34" s="6"/>
      <c r="K34" s="6"/>
    </row>
    <row r="35" spans="1:11" ht="15.75" x14ac:dyDescent="0.25">
      <c r="A35" s="6"/>
      <c r="B35" s="6" t="s">
        <v>10</v>
      </c>
      <c r="C35" s="6"/>
      <c r="D35" s="6"/>
      <c r="E35" s="6"/>
      <c r="F35" s="6"/>
      <c r="G35" s="6"/>
      <c r="H35" s="6"/>
      <c r="I35" s="6"/>
      <c r="J35" s="6"/>
      <c r="K35" s="6"/>
    </row>
    <row r="36" spans="1:11" ht="16.5" thickBot="1" x14ac:dyDescent="0.3">
      <c r="A36" s="6"/>
      <c r="B36" s="6"/>
      <c r="C36" s="6"/>
      <c r="D36" s="6"/>
      <c r="E36" s="6"/>
      <c r="F36" s="6"/>
      <c r="G36" s="6"/>
      <c r="H36" s="6"/>
      <c r="I36" s="6"/>
      <c r="J36" s="6"/>
      <c r="K36" s="6"/>
    </row>
    <row r="37" spans="1:11" ht="15.75" x14ac:dyDescent="0.25">
      <c r="A37" s="6"/>
      <c r="B37" s="292" t="s">
        <v>19</v>
      </c>
      <c r="C37" s="5" t="s">
        <v>18</v>
      </c>
      <c r="D37" s="292" t="s">
        <v>17</v>
      </c>
      <c r="E37" s="6"/>
      <c r="F37" s="6"/>
      <c r="G37" s="6"/>
      <c r="H37" s="6"/>
      <c r="I37" s="6"/>
      <c r="J37" s="6"/>
      <c r="K37" s="6"/>
    </row>
    <row r="38" spans="1:11" ht="32.25" thickBot="1" x14ac:dyDescent="0.3">
      <c r="A38" s="6"/>
      <c r="B38" s="293"/>
      <c r="C38" s="4" t="s">
        <v>17</v>
      </c>
      <c r="D38" s="293"/>
      <c r="E38" s="6"/>
      <c r="F38" s="6"/>
      <c r="G38" s="6"/>
      <c r="H38" s="6"/>
      <c r="I38" s="6"/>
      <c r="J38" s="6"/>
      <c r="K38" s="6"/>
    </row>
    <row r="39" spans="1:11" ht="19.5" thickBot="1" x14ac:dyDescent="0.3">
      <c r="A39" s="6"/>
      <c r="B39" s="10" t="s">
        <v>16</v>
      </c>
      <c r="C39" s="4">
        <v>1</v>
      </c>
      <c r="D39" s="4">
        <v>1.07</v>
      </c>
      <c r="E39" s="6"/>
      <c r="F39" s="6"/>
      <c r="G39" s="6"/>
      <c r="H39" s="6"/>
      <c r="I39" s="6"/>
      <c r="J39" s="6"/>
      <c r="K39" s="6"/>
    </row>
    <row r="40" spans="1:11" ht="15.75" x14ac:dyDescent="0.25">
      <c r="A40" s="6"/>
      <c r="B40" s="6"/>
      <c r="C40" s="6"/>
      <c r="D40" s="6"/>
      <c r="E40" s="6"/>
      <c r="F40" s="6"/>
      <c r="G40" s="6"/>
      <c r="H40" s="6"/>
      <c r="I40" s="6"/>
      <c r="J40" s="6"/>
      <c r="K40" s="6"/>
    </row>
    <row r="41" spans="1:11" ht="18.75" x14ac:dyDescent="0.35">
      <c r="A41" s="6"/>
      <c r="B41" s="6" t="s">
        <v>15</v>
      </c>
      <c r="C41" s="6"/>
      <c r="D41" s="6"/>
      <c r="E41" s="6"/>
      <c r="F41" s="6"/>
      <c r="G41" s="6"/>
      <c r="H41" s="6"/>
      <c r="I41" s="6"/>
      <c r="J41" s="6"/>
      <c r="K41" s="6"/>
    </row>
    <row r="42" spans="1:11" ht="15.75" x14ac:dyDescent="0.25">
      <c r="A42" s="6"/>
      <c r="B42" s="6" t="s">
        <v>10</v>
      </c>
      <c r="C42" s="6"/>
      <c r="D42" s="6"/>
      <c r="E42" s="6"/>
      <c r="F42" s="6"/>
      <c r="G42" s="6"/>
      <c r="H42" s="6"/>
      <c r="I42" s="6"/>
      <c r="J42" s="6"/>
      <c r="K42" s="6"/>
    </row>
    <row r="43" spans="1:11" ht="16.5" thickBot="1" x14ac:dyDescent="0.3">
      <c r="A43" s="6"/>
      <c r="B43" s="6"/>
      <c r="C43" s="6"/>
      <c r="D43" s="6"/>
      <c r="E43" s="6"/>
      <c r="F43" s="6"/>
      <c r="G43" s="6"/>
      <c r="H43" s="6"/>
      <c r="I43" s="6"/>
      <c r="J43" s="6"/>
      <c r="K43" s="6"/>
    </row>
    <row r="44" spans="1:11" ht="95.25" thickBot="1" x14ac:dyDescent="0.3">
      <c r="A44" s="6"/>
      <c r="B44" s="8" t="s">
        <v>14</v>
      </c>
      <c r="C44" s="7" t="s">
        <v>49</v>
      </c>
      <c r="D44" s="7" t="s">
        <v>13</v>
      </c>
      <c r="E44" s="7" t="s">
        <v>12</v>
      </c>
      <c r="F44" s="6"/>
      <c r="G44" s="6"/>
      <c r="H44" s="6"/>
      <c r="I44" s="6"/>
      <c r="J44" s="6"/>
      <c r="K44" s="6"/>
    </row>
    <row r="45" spans="1:11" ht="19.5" thickBot="1" x14ac:dyDescent="0.3">
      <c r="A45" s="6"/>
      <c r="B45" s="10" t="s">
        <v>11</v>
      </c>
      <c r="C45" s="4">
        <v>0.87</v>
      </c>
      <c r="D45" s="4">
        <v>1</v>
      </c>
      <c r="E45" s="4">
        <v>1.1499999999999999</v>
      </c>
      <c r="F45" s="6"/>
      <c r="G45" s="6"/>
      <c r="H45" s="6"/>
      <c r="I45" s="6"/>
      <c r="J45" s="6"/>
      <c r="K45" s="6"/>
    </row>
    <row r="46" spans="1:11" ht="15.75" x14ac:dyDescent="0.25">
      <c r="A46" s="6"/>
      <c r="B46" s="6"/>
      <c r="C46" s="6"/>
      <c r="D46" s="6"/>
      <c r="E46" s="6"/>
      <c r="F46" s="6"/>
      <c r="G46" s="6"/>
      <c r="H46" s="6"/>
      <c r="I46" s="6"/>
      <c r="J46" s="6"/>
      <c r="K46" s="6"/>
    </row>
    <row r="47" spans="1:11" ht="18.75" x14ac:dyDescent="0.35">
      <c r="A47" s="6"/>
      <c r="B47" s="6" t="s">
        <v>97</v>
      </c>
      <c r="C47" s="6"/>
      <c r="D47" s="6"/>
      <c r="E47" s="6"/>
      <c r="F47" s="6"/>
      <c r="G47" s="6"/>
      <c r="H47" s="6"/>
      <c r="I47" s="6"/>
      <c r="J47" s="6"/>
      <c r="K47" s="6"/>
    </row>
    <row r="48" spans="1:11" ht="15.75" x14ac:dyDescent="0.25">
      <c r="A48" s="6"/>
      <c r="B48" s="6" t="s">
        <v>10</v>
      </c>
      <c r="C48" s="6"/>
      <c r="D48" s="6"/>
      <c r="E48" s="6"/>
      <c r="F48" s="6"/>
      <c r="G48" s="6"/>
      <c r="H48" s="6"/>
      <c r="I48" s="6"/>
      <c r="J48" s="6"/>
      <c r="K48" s="6"/>
    </row>
    <row r="49" spans="1:12" ht="16.5" thickBot="1" x14ac:dyDescent="0.3">
      <c r="A49" s="6"/>
      <c r="B49" s="6"/>
      <c r="C49" s="6"/>
      <c r="D49" s="6"/>
      <c r="E49" s="6"/>
      <c r="F49" s="6"/>
      <c r="G49" s="6"/>
      <c r="H49" s="6"/>
      <c r="I49" s="6"/>
      <c r="J49" s="6"/>
      <c r="K49" s="6"/>
    </row>
    <row r="50" spans="1:12" ht="126.75" thickBot="1" x14ac:dyDescent="0.3">
      <c r="A50" s="6"/>
      <c r="B50" s="12" t="s">
        <v>9</v>
      </c>
      <c r="C50" s="7" t="s">
        <v>56</v>
      </c>
      <c r="D50" s="7" t="s">
        <v>57</v>
      </c>
      <c r="E50" s="7" t="s">
        <v>58</v>
      </c>
      <c r="F50" s="6"/>
      <c r="G50" s="6"/>
      <c r="H50" s="6"/>
      <c r="I50" s="6"/>
      <c r="J50" s="6"/>
      <c r="K50" s="6"/>
    </row>
    <row r="51" spans="1:12" ht="15.75" x14ac:dyDescent="0.25">
      <c r="A51" s="6"/>
      <c r="B51" s="292" t="s">
        <v>8</v>
      </c>
      <c r="C51" s="292">
        <v>0.97</v>
      </c>
      <c r="D51" s="292">
        <v>1</v>
      </c>
      <c r="E51" s="292">
        <v>1.04</v>
      </c>
      <c r="F51" s="6"/>
      <c r="G51" s="6"/>
      <c r="H51" s="6"/>
      <c r="I51" s="6"/>
      <c r="J51" s="6"/>
      <c r="K51" s="6"/>
    </row>
    <row r="52" spans="1:12" ht="16.5" thickBot="1" x14ac:dyDescent="0.3">
      <c r="A52" s="6"/>
      <c r="B52" s="293"/>
      <c r="C52" s="293"/>
      <c r="D52" s="293"/>
      <c r="E52" s="293"/>
      <c r="F52" s="6"/>
      <c r="G52" s="6"/>
      <c r="H52" s="6"/>
      <c r="I52" s="6"/>
      <c r="J52" s="6"/>
      <c r="K52" s="6"/>
    </row>
    <row r="53" spans="1:12" ht="15.75" x14ac:dyDescent="0.25">
      <c r="A53" s="6"/>
      <c r="B53" s="6"/>
      <c r="C53" s="6"/>
      <c r="D53" s="6"/>
      <c r="E53" s="6"/>
      <c r="F53" s="6"/>
      <c r="G53" s="6"/>
      <c r="H53" s="6"/>
      <c r="I53" s="6"/>
      <c r="J53" s="6"/>
      <c r="K53" s="6"/>
    </row>
    <row r="54" spans="1:12" ht="18.75" x14ac:dyDescent="0.35">
      <c r="A54" s="6"/>
      <c r="B54" s="6" t="s">
        <v>50</v>
      </c>
      <c r="C54" s="6"/>
      <c r="D54" s="6"/>
      <c r="E54" s="6"/>
      <c r="F54" s="6"/>
      <c r="G54" s="6"/>
      <c r="H54" s="6"/>
      <c r="I54" s="6"/>
      <c r="J54" s="6"/>
      <c r="K54" s="6"/>
    </row>
    <row r="55" spans="1:12" ht="15.75" x14ac:dyDescent="0.25">
      <c r="A55" s="6"/>
      <c r="B55" s="6" t="s">
        <v>10</v>
      </c>
      <c r="C55" s="6"/>
      <c r="D55" s="6"/>
      <c r="E55" s="6"/>
      <c r="F55" s="6"/>
      <c r="G55" s="6"/>
      <c r="H55" s="6"/>
      <c r="I55" s="6"/>
      <c r="J55" s="6"/>
      <c r="K55" s="6"/>
    </row>
    <row r="56" spans="1:12" ht="16.5" thickBot="1" x14ac:dyDescent="0.3">
      <c r="A56" s="6"/>
      <c r="B56" s="6"/>
      <c r="C56" s="6"/>
      <c r="D56" s="6"/>
      <c r="E56" s="6"/>
      <c r="F56" s="6"/>
      <c r="G56" s="6"/>
      <c r="H56" s="6"/>
      <c r="I56" s="6"/>
      <c r="J56" s="6"/>
      <c r="K56" s="6"/>
    </row>
    <row r="57" spans="1:12" ht="111" thickBot="1" x14ac:dyDescent="0.3">
      <c r="A57" s="6"/>
      <c r="B57" s="62" t="s">
        <v>59</v>
      </c>
      <c r="C57" s="63" t="s">
        <v>60</v>
      </c>
      <c r="D57" s="63" t="s">
        <v>61</v>
      </c>
      <c r="E57" s="63" t="s">
        <v>62</v>
      </c>
      <c r="F57" s="6"/>
      <c r="G57" s="6"/>
      <c r="H57" s="6"/>
      <c r="I57" s="6"/>
      <c r="J57" s="6"/>
      <c r="K57" s="6"/>
    </row>
    <row r="58" spans="1:12" ht="15.75" x14ac:dyDescent="0.25">
      <c r="A58" s="6"/>
      <c r="B58" s="292" t="s">
        <v>55</v>
      </c>
      <c r="C58" s="292">
        <v>1</v>
      </c>
      <c r="D58" s="292">
        <v>1.03</v>
      </c>
      <c r="E58" s="292">
        <v>1.05</v>
      </c>
      <c r="F58" s="6"/>
      <c r="G58" s="6"/>
      <c r="H58" s="6"/>
      <c r="I58" s="6"/>
      <c r="J58" s="6"/>
      <c r="K58" s="6"/>
    </row>
    <row r="59" spans="1:12" ht="16.5" thickBot="1" x14ac:dyDescent="0.3">
      <c r="A59" s="6"/>
      <c r="B59" s="293"/>
      <c r="C59" s="293"/>
      <c r="D59" s="293"/>
      <c r="E59" s="293"/>
      <c r="F59" s="6"/>
      <c r="G59" s="6"/>
      <c r="H59" s="6"/>
      <c r="I59" s="6"/>
      <c r="J59" s="6"/>
      <c r="K59" s="6"/>
    </row>
    <row r="60" spans="1:12" ht="15.75" x14ac:dyDescent="0.25">
      <c r="A60" s="6"/>
      <c r="B60" s="6"/>
      <c r="C60" s="6"/>
      <c r="D60" s="6"/>
      <c r="E60" s="6"/>
      <c r="F60" s="6"/>
      <c r="G60" s="6"/>
      <c r="H60" s="6"/>
      <c r="I60" s="6"/>
      <c r="J60" s="6"/>
      <c r="K60" s="6"/>
    </row>
    <row r="61" spans="1:12" ht="52.15" customHeight="1" x14ac:dyDescent="0.25">
      <c r="A61" s="6"/>
      <c r="B61" s="289"/>
      <c r="C61" s="290"/>
      <c r="D61" s="290"/>
      <c r="E61" s="290"/>
      <c r="F61" s="290"/>
      <c r="G61" s="290"/>
      <c r="H61" s="290"/>
      <c r="I61" s="290"/>
      <c r="J61" s="290"/>
      <c r="K61" s="290"/>
      <c r="L61" s="290"/>
    </row>
    <row r="62" spans="1:12" ht="85.9" customHeight="1" x14ac:dyDescent="0.25">
      <c r="A62" s="6"/>
      <c r="B62" s="289"/>
      <c r="C62" s="290"/>
      <c r="D62" s="290"/>
      <c r="E62" s="290"/>
      <c r="F62" s="290"/>
      <c r="G62" s="290"/>
      <c r="H62" s="290"/>
      <c r="I62" s="290"/>
      <c r="J62" s="290"/>
      <c r="K62" s="290"/>
      <c r="L62" s="290"/>
    </row>
    <row r="63" spans="1:12" ht="15.75" x14ac:dyDescent="0.25">
      <c r="A63" s="6"/>
      <c r="B63" s="6"/>
      <c r="C63" s="6"/>
      <c r="D63" s="6"/>
      <c r="E63" s="6"/>
      <c r="F63" s="6"/>
      <c r="G63" s="6"/>
      <c r="H63" s="6"/>
      <c r="I63" s="6"/>
      <c r="J63" s="6"/>
      <c r="K63" s="6"/>
    </row>
    <row r="64" spans="1:12" ht="15.75" x14ac:dyDescent="0.25">
      <c r="A64" s="6"/>
      <c r="B64" s="6"/>
      <c r="C64" s="6"/>
      <c r="D64" s="6"/>
      <c r="E64" s="6"/>
      <c r="F64" s="6"/>
      <c r="G64" s="6"/>
      <c r="H64" s="6"/>
      <c r="I64" s="6"/>
      <c r="J64" s="6"/>
      <c r="K64" s="6"/>
    </row>
    <row r="65" spans="1:11" ht="15.75" x14ac:dyDescent="0.25">
      <c r="A65" s="6"/>
      <c r="B65" s="6"/>
      <c r="C65" s="6"/>
      <c r="D65" s="6"/>
      <c r="E65" s="6"/>
      <c r="F65" s="6"/>
      <c r="G65" s="6"/>
      <c r="H65" s="6"/>
      <c r="I65" s="6"/>
      <c r="J65" s="6"/>
      <c r="K65" s="6"/>
    </row>
    <row r="66" spans="1:11" ht="15.75" x14ac:dyDescent="0.25">
      <c r="A66" s="6"/>
      <c r="B66" s="6"/>
      <c r="C66" s="6"/>
      <c r="D66" s="6"/>
      <c r="E66" s="6"/>
      <c r="F66" s="6"/>
      <c r="G66" s="6"/>
      <c r="H66" s="6"/>
      <c r="I66" s="6"/>
      <c r="J66" s="6"/>
      <c r="K66" s="6"/>
    </row>
    <row r="67" spans="1:11" ht="15.75" x14ac:dyDescent="0.25">
      <c r="A67" s="6"/>
      <c r="B67" s="6"/>
      <c r="C67" s="6"/>
      <c r="D67" s="6"/>
      <c r="E67" s="6"/>
      <c r="F67" s="6"/>
      <c r="G67" s="6"/>
      <c r="H67" s="6"/>
      <c r="I67" s="6"/>
      <c r="J67" s="6"/>
      <c r="K67" s="6"/>
    </row>
    <row r="68" spans="1:11" ht="15.75" x14ac:dyDescent="0.25">
      <c r="A68" s="6"/>
      <c r="B68" s="6"/>
      <c r="C68" s="6"/>
      <c r="D68" s="6"/>
      <c r="E68" s="6"/>
      <c r="F68" s="6"/>
      <c r="G68" s="6"/>
      <c r="H68" s="6"/>
      <c r="I68" s="6"/>
      <c r="J68" s="6"/>
      <c r="K68" s="6"/>
    </row>
  </sheetData>
  <mergeCells count="22">
    <mergeCell ref="D51:D52"/>
    <mergeCell ref="C1:J1"/>
    <mergeCell ref="K1:K2"/>
    <mergeCell ref="B2:B3"/>
    <mergeCell ref="C3:E3"/>
    <mergeCell ref="F3:J3"/>
    <mergeCell ref="B61:L61"/>
    <mergeCell ref="B62:L62"/>
    <mergeCell ref="A2:A3"/>
    <mergeCell ref="E58:E59"/>
    <mergeCell ref="E51:E52"/>
    <mergeCell ref="B24:B25"/>
    <mergeCell ref="C24:C25"/>
    <mergeCell ref="D24:D25"/>
    <mergeCell ref="E24:E25"/>
    <mergeCell ref="B37:B38"/>
    <mergeCell ref="D37:D38"/>
    <mergeCell ref="B58:B59"/>
    <mergeCell ref="C58:C59"/>
    <mergeCell ref="D58:D59"/>
    <mergeCell ref="B51:B52"/>
    <mergeCell ref="C51:C52"/>
  </mergeCells>
  <conditionalFormatting sqref="C1:C3">
    <cfRule type="cellIs" dxfId="15" priority="19" operator="equal">
      <formula>1</formula>
    </cfRule>
    <cfRule type="cellIs" dxfId="14" priority="20" operator="equal">
      <formula>0.9</formula>
    </cfRule>
    <cfRule type="cellIs" dxfId="13" priority="28" operator="equal">
      <formula>1.15</formula>
    </cfRule>
    <cfRule type="cellIs" dxfId="12" priority="29" operator="equal">
      <formula>0.9</formula>
    </cfRule>
    <cfRule type="cellIs" dxfId="11" priority="30" operator="equal">
      <formula>1</formula>
    </cfRule>
  </conditionalFormatting>
  <conditionalFormatting sqref="D2">
    <cfRule type="cellIs" dxfId="10" priority="2" operator="equal">
      <formula>0.9</formula>
    </cfRule>
    <cfRule type="cellIs" dxfId="9" priority="4" operator="equal">
      <formula>0.9</formula>
    </cfRule>
    <cfRule type="cellIs" dxfId="8" priority="5" operator="equal">
      <formula>1</formula>
    </cfRule>
  </conditionalFormatting>
  <conditionalFormatting sqref="D2:J2">
    <cfRule type="cellIs" dxfId="7" priority="1" operator="equal">
      <formula>1</formula>
    </cfRule>
    <cfRule type="cellIs" dxfId="6" priority="3" operator="equal">
      <formula>1.15</formula>
    </cfRule>
  </conditionalFormatting>
  <conditionalFormatting sqref="E2:J2">
    <cfRule type="cellIs" dxfId="5" priority="11" operator="equal">
      <formula>0.87</formula>
    </cfRule>
  </conditionalFormatting>
  <conditionalFormatting sqref="F3">
    <cfRule type="cellIs" dxfId="4" priority="14" operator="equal">
      <formula>0.85</formula>
    </cfRule>
    <cfRule type="cellIs" dxfId="3" priority="15" operator="equal">
      <formula>1</formula>
    </cfRule>
    <cfRule type="cellIs" dxfId="2" priority="21" operator="equal">
      <formula>0.85</formula>
    </cfRule>
    <cfRule type="cellIs" dxfId="1" priority="22" operator="equal">
      <formula>1.15</formula>
    </cfRule>
    <cfRule type="cellIs" dxfId="0" priority="23" operator="equal">
      <formula>1</formula>
    </cfRule>
  </conditionalFormatting>
  <pageMargins left="0.25" right="0.25" top="0.75" bottom="0.75" header="0.3" footer="0.3"/>
  <pageSetup paperSize="9" scale="4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52"/>
  <sheetViews>
    <sheetView topLeftCell="A34" zoomScale="115" zoomScaleNormal="115" workbookViewId="0">
      <selection activeCell="C40" sqref="C40"/>
    </sheetView>
  </sheetViews>
  <sheetFormatPr defaultRowHeight="12.75" x14ac:dyDescent="0.2"/>
  <cols>
    <col min="1" max="1" width="8.85546875" style="102"/>
    <col min="2" max="2" width="75.42578125" bestFit="1" customWidth="1"/>
    <col min="3" max="3" width="45.5703125" customWidth="1"/>
    <col min="4" max="4" width="15.28515625" customWidth="1"/>
  </cols>
  <sheetData>
    <row r="1" spans="1:4" ht="13.15" customHeight="1" x14ac:dyDescent="0.2">
      <c r="A1" s="304" t="s">
        <v>181</v>
      </c>
      <c r="B1" s="305"/>
      <c r="C1" s="305"/>
      <c r="D1" s="306"/>
    </row>
    <row r="2" spans="1:4" ht="47.25" customHeight="1" thickBot="1" x14ac:dyDescent="0.25">
      <c r="A2" s="307"/>
      <c r="B2" s="308"/>
      <c r="C2" s="308"/>
      <c r="D2" s="309"/>
    </row>
    <row r="3" spans="1:4" ht="27" customHeight="1" thickBot="1" x14ac:dyDescent="0.25">
      <c r="A3" s="76" t="s">
        <v>107</v>
      </c>
      <c r="B3" s="77" t="s">
        <v>108</v>
      </c>
      <c r="C3" s="77" t="s">
        <v>109</v>
      </c>
      <c r="D3" s="78" t="s">
        <v>110</v>
      </c>
    </row>
    <row r="4" spans="1:4" ht="32.25" thickBot="1" x14ac:dyDescent="0.25">
      <c r="A4" s="79" t="s">
        <v>111</v>
      </c>
      <c r="B4" s="80" t="s">
        <v>112</v>
      </c>
      <c r="C4" s="81" t="s">
        <v>36</v>
      </c>
      <c r="D4" s="82">
        <v>1</v>
      </c>
    </row>
    <row r="5" spans="1:4" ht="16.5" thickBot="1" x14ac:dyDescent="0.25">
      <c r="A5" s="301"/>
      <c r="B5" s="302"/>
      <c r="C5" s="302"/>
      <c r="D5" s="303"/>
    </row>
    <row r="6" spans="1:4" ht="48" thickBot="1" x14ac:dyDescent="0.25">
      <c r="A6" s="79" t="s">
        <v>113</v>
      </c>
      <c r="B6" s="80" t="s">
        <v>114</v>
      </c>
      <c r="C6" s="83" t="s">
        <v>115</v>
      </c>
      <c r="D6" s="82">
        <v>1.07</v>
      </c>
    </row>
    <row r="7" spans="1:4" ht="16.5" thickBot="1" x14ac:dyDescent="0.25">
      <c r="A7" s="301"/>
      <c r="B7" s="302"/>
      <c r="C7" s="302"/>
      <c r="D7" s="303"/>
    </row>
    <row r="8" spans="1:4" ht="31.5" x14ac:dyDescent="0.2">
      <c r="A8" s="158" t="s">
        <v>116</v>
      </c>
      <c r="B8" s="85" t="s">
        <v>117</v>
      </c>
      <c r="C8" s="98"/>
      <c r="D8" s="159">
        <v>1</v>
      </c>
    </row>
    <row r="9" spans="1:4" ht="15.75" x14ac:dyDescent="0.25">
      <c r="A9" s="310" t="s">
        <v>118</v>
      </c>
      <c r="B9" s="311"/>
      <c r="C9" s="95"/>
      <c r="D9" s="160"/>
    </row>
    <row r="10" spans="1:4" ht="30" x14ac:dyDescent="0.2">
      <c r="A10" s="161">
        <v>1</v>
      </c>
      <c r="B10" s="162" t="s">
        <v>183</v>
      </c>
      <c r="C10" s="162" t="s">
        <v>177</v>
      </c>
      <c r="D10" s="160"/>
    </row>
    <row r="11" spans="1:4" ht="15.75" x14ac:dyDescent="0.2">
      <c r="A11" s="161">
        <v>2</v>
      </c>
      <c r="B11" s="162" t="s">
        <v>184</v>
      </c>
      <c r="C11" s="162" t="s">
        <v>185</v>
      </c>
      <c r="D11" s="160"/>
    </row>
    <row r="12" spans="1:4" ht="15.75" x14ac:dyDescent="0.2">
      <c r="A12" s="161">
        <v>3</v>
      </c>
      <c r="B12" s="162" t="s">
        <v>186</v>
      </c>
      <c r="C12" s="162" t="s">
        <v>177</v>
      </c>
      <c r="D12" s="160"/>
    </row>
    <row r="13" spans="1:4" ht="15.75" x14ac:dyDescent="0.2">
      <c r="A13" s="161">
        <v>4</v>
      </c>
      <c r="B13" s="162" t="s">
        <v>176</v>
      </c>
      <c r="C13" s="162" t="s">
        <v>177</v>
      </c>
      <c r="D13" s="160"/>
    </row>
    <row r="14" spans="1:4" ht="45" x14ac:dyDescent="0.2">
      <c r="A14" s="161">
        <v>5</v>
      </c>
      <c r="B14" s="162" t="s">
        <v>187</v>
      </c>
      <c r="C14" s="162" t="s">
        <v>177</v>
      </c>
      <c r="D14" s="160"/>
    </row>
    <row r="15" spans="1:4" ht="30" x14ac:dyDescent="0.2">
      <c r="A15" s="161">
        <v>6</v>
      </c>
      <c r="B15" s="162" t="s">
        <v>188</v>
      </c>
      <c r="C15" s="162" t="s">
        <v>185</v>
      </c>
      <c r="D15" s="160"/>
    </row>
    <row r="16" spans="1:4" ht="30" x14ac:dyDescent="0.2">
      <c r="A16" s="161">
        <v>7</v>
      </c>
      <c r="B16" s="162" t="s">
        <v>189</v>
      </c>
      <c r="C16" s="162" t="s">
        <v>177</v>
      </c>
      <c r="D16" s="160"/>
    </row>
    <row r="17" spans="1:4" ht="15.75" x14ac:dyDescent="0.2">
      <c r="A17" s="161">
        <v>8</v>
      </c>
      <c r="B17" s="162" t="s">
        <v>190</v>
      </c>
      <c r="C17" s="162" t="s">
        <v>185</v>
      </c>
      <c r="D17" s="160"/>
    </row>
    <row r="18" spans="1:4" ht="30" x14ac:dyDescent="0.2">
      <c r="A18" s="161">
        <v>9</v>
      </c>
      <c r="B18" s="162" t="s">
        <v>191</v>
      </c>
      <c r="C18" s="162" t="s">
        <v>177</v>
      </c>
      <c r="D18" s="160"/>
    </row>
    <row r="19" spans="1:4" ht="15.75" x14ac:dyDescent="0.2">
      <c r="A19" s="161">
        <v>10</v>
      </c>
      <c r="B19" s="162" t="s">
        <v>175</v>
      </c>
      <c r="C19" s="162" t="s">
        <v>177</v>
      </c>
      <c r="D19" s="160"/>
    </row>
    <row r="20" spans="1:4" ht="15.75" x14ac:dyDescent="0.2">
      <c r="A20" s="161">
        <v>11</v>
      </c>
      <c r="B20" s="162" t="s">
        <v>192</v>
      </c>
      <c r="C20" s="162" t="s">
        <v>185</v>
      </c>
      <c r="D20" s="160"/>
    </row>
    <row r="21" spans="1:4" ht="15.75" x14ac:dyDescent="0.2">
      <c r="A21" s="161">
        <v>12</v>
      </c>
      <c r="B21" s="162" t="s">
        <v>193</v>
      </c>
      <c r="C21" s="162" t="s">
        <v>177</v>
      </c>
      <c r="D21" s="160"/>
    </row>
    <row r="22" spans="1:4" ht="30" x14ac:dyDescent="0.2">
      <c r="A22" s="161">
        <v>13</v>
      </c>
      <c r="B22" s="162" t="s">
        <v>194</v>
      </c>
      <c r="C22" s="162" t="s">
        <v>177</v>
      </c>
      <c r="D22" s="160"/>
    </row>
    <row r="23" spans="1:4" ht="30" x14ac:dyDescent="0.2">
      <c r="A23" s="161">
        <v>14</v>
      </c>
      <c r="B23" s="162" t="s">
        <v>195</v>
      </c>
      <c r="C23" s="162" t="s">
        <v>177</v>
      </c>
      <c r="D23" s="160"/>
    </row>
    <row r="24" spans="1:4" ht="16.5" thickBot="1" x14ac:dyDescent="0.25">
      <c r="A24" s="312"/>
      <c r="B24" s="313"/>
      <c r="C24" s="313"/>
      <c r="D24" s="314"/>
    </row>
    <row r="25" spans="1:4" ht="15.75" x14ac:dyDescent="0.2">
      <c r="A25" s="84" t="s">
        <v>119</v>
      </c>
      <c r="B25" s="94" t="s">
        <v>24</v>
      </c>
      <c r="C25" s="86"/>
      <c r="D25" s="87"/>
    </row>
    <row r="26" spans="1:4" ht="15.75" x14ac:dyDescent="0.25">
      <c r="A26" s="89"/>
      <c r="B26" s="90" t="s">
        <v>23</v>
      </c>
      <c r="C26" s="95"/>
      <c r="D26" s="88">
        <v>0.85</v>
      </c>
    </row>
    <row r="27" spans="1:4" ht="94.5" x14ac:dyDescent="0.2">
      <c r="A27" s="89"/>
      <c r="B27" s="90" t="s">
        <v>22</v>
      </c>
      <c r="C27" s="96" t="s">
        <v>196</v>
      </c>
      <c r="D27" s="88">
        <v>1</v>
      </c>
    </row>
    <row r="28" spans="1:4" ht="27.6" customHeight="1" thickBot="1" x14ac:dyDescent="0.25">
      <c r="A28" s="91"/>
      <c r="B28" s="92" t="s">
        <v>21</v>
      </c>
      <c r="C28" s="163" t="s">
        <v>129</v>
      </c>
      <c r="D28" s="93">
        <v>1.1499999999999999</v>
      </c>
    </row>
    <row r="29" spans="1:4" ht="16.5" thickBot="1" x14ac:dyDescent="0.25">
      <c r="A29" s="301"/>
      <c r="B29" s="302"/>
      <c r="C29" s="302"/>
      <c r="D29" s="303"/>
    </row>
    <row r="30" spans="1:4" ht="15.75" x14ac:dyDescent="0.2">
      <c r="A30" s="84" t="s">
        <v>120</v>
      </c>
      <c r="B30" s="94" t="s">
        <v>19</v>
      </c>
      <c r="C30" s="98"/>
      <c r="D30" s="87"/>
    </row>
    <row r="31" spans="1:4" ht="110.25" x14ac:dyDescent="0.2">
      <c r="A31" s="89"/>
      <c r="B31" s="90" t="s">
        <v>121</v>
      </c>
      <c r="C31" s="96" t="s">
        <v>197</v>
      </c>
      <c r="D31" s="88">
        <v>1</v>
      </c>
    </row>
    <row r="32" spans="1:4" ht="16.5" thickBot="1" x14ac:dyDescent="0.25">
      <c r="A32" s="91"/>
      <c r="B32" s="92" t="s">
        <v>17</v>
      </c>
      <c r="C32" s="97"/>
      <c r="D32" s="93">
        <v>1.07</v>
      </c>
    </row>
    <row r="33" spans="1:4" ht="16.5" thickBot="1" x14ac:dyDescent="0.25">
      <c r="A33" s="301"/>
      <c r="B33" s="302"/>
      <c r="C33" s="302"/>
      <c r="D33" s="303"/>
    </row>
    <row r="34" spans="1:4" ht="15.75" x14ac:dyDescent="0.2">
      <c r="A34" s="84" t="s">
        <v>122</v>
      </c>
      <c r="B34" s="94" t="s">
        <v>123</v>
      </c>
      <c r="C34" s="98"/>
      <c r="D34" s="87"/>
    </row>
    <row r="35" spans="1:4" ht="15.75" x14ac:dyDescent="0.2">
      <c r="A35" s="99"/>
      <c r="B35" s="90" t="s">
        <v>49</v>
      </c>
      <c r="C35" s="96"/>
      <c r="D35" s="88">
        <v>0.87</v>
      </c>
    </row>
    <row r="36" spans="1:4" ht="94.5" x14ac:dyDescent="0.2">
      <c r="A36" s="99"/>
      <c r="B36" s="90" t="s">
        <v>13</v>
      </c>
      <c r="C36" s="96" t="s">
        <v>198</v>
      </c>
      <c r="D36" s="88">
        <v>1</v>
      </c>
    </row>
    <row r="37" spans="1:4" ht="16.5" thickBot="1" x14ac:dyDescent="0.25">
      <c r="A37" s="91"/>
      <c r="B37" s="92" t="s">
        <v>12</v>
      </c>
      <c r="C37" s="97"/>
      <c r="D37" s="93">
        <v>1.1499999999999999</v>
      </c>
    </row>
    <row r="38" spans="1:4" ht="16.5" thickBot="1" x14ac:dyDescent="0.25">
      <c r="A38" s="301"/>
      <c r="B38" s="302"/>
      <c r="C38" s="302"/>
      <c r="D38" s="303"/>
    </row>
    <row r="39" spans="1:4" ht="15.75" x14ac:dyDescent="0.2">
      <c r="A39" s="84" t="s">
        <v>124</v>
      </c>
      <c r="B39" s="94" t="s">
        <v>9</v>
      </c>
      <c r="C39" s="98"/>
      <c r="D39" s="87"/>
    </row>
    <row r="40" spans="1:4" ht="94.5" x14ac:dyDescent="0.2">
      <c r="A40" s="99"/>
      <c r="B40" s="90" t="s">
        <v>56</v>
      </c>
      <c r="C40" s="96" t="s">
        <v>198</v>
      </c>
      <c r="D40" s="88">
        <v>0.97</v>
      </c>
    </row>
    <row r="41" spans="1:4" ht="15.75" x14ac:dyDescent="0.2">
      <c r="A41" s="99"/>
      <c r="B41" s="90" t="s">
        <v>57</v>
      </c>
      <c r="C41" s="96"/>
      <c r="D41" s="88">
        <v>1</v>
      </c>
    </row>
    <row r="42" spans="1:4" ht="16.5" thickBot="1" x14ac:dyDescent="0.25">
      <c r="A42" s="91"/>
      <c r="B42" s="92" t="s">
        <v>58</v>
      </c>
      <c r="C42" s="97"/>
      <c r="D42" s="93">
        <v>1.04</v>
      </c>
    </row>
    <row r="43" spans="1:4" ht="16.5" thickBot="1" x14ac:dyDescent="0.25">
      <c r="A43" s="301"/>
      <c r="B43" s="302"/>
      <c r="C43" s="302"/>
      <c r="D43" s="303"/>
    </row>
    <row r="44" spans="1:4" ht="15.75" x14ac:dyDescent="0.2">
      <c r="A44" s="84" t="s">
        <v>125</v>
      </c>
      <c r="B44" s="85" t="s">
        <v>59</v>
      </c>
      <c r="C44" s="98"/>
      <c r="D44" s="87"/>
    </row>
    <row r="45" spans="1:4" ht="94.5" x14ac:dyDescent="0.2">
      <c r="A45" s="89"/>
      <c r="B45" s="90" t="s">
        <v>60</v>
      </c>
      <c r="C45" s="96" t="s">
        <v>198</v>
      </c>
      <c r="D45" s="88">
        <v>1</v>
      </c>
    </row>
    <row r="46" spans="1:4" ht="47.25" x14ac:dyDescent="0.2">
      <c r="A46" s="89"/>
      <c r="B46" s="90" t="s">
        <v>61</v>
      </c>
      <c r="C46" s="96" t="s">
        <v>182</v>
      </c>
      <c r="D46" s="88">
        <v>1.03</v>
      </c>
    </row>
    <row r="47" spans="1:4" ht="16.5" thickBot="1" x14ac:dyDescent="0.25">
      <c r="A47" s="91"/>
      <c r="B47" s="92" t="s">
        <v>62</v>
      </c>
      <c r="C47" s="100"/>
      <c r="D47" s="93">
        <v>1.05</v>
      </c>
    </row>
    <row r="48" spans="1:4" ht="15.75" x14ac:dyDescent="0.25">
      <c r="A48" s="101"/>
      <c r="B48" s="64"/>
    </row>
    <row r="49" spans="1:12" ht="48" customHeight="1" x14ac:dyDescent="0.25">
      <c r="A49" s="101"/>
      <c r="B49" s="289"/>
      <c r="C49" s="289"/>
      <c r="D49" s="289"/>
      <c r="E49" s="13"/>
      <c r="F49" s="13"/>
      <c r="G49" s="13"/>
      <c r="H49" s="13"/>
      <c r="I49" s="13"/>
      <c r="J49" s="13"/>
      <c r="K49" s="13"/>
      <c r="L49" s="13"/>
    </row>
    <row r="50" spans="1:12" ht="57.6" customHeight="1" x14ac:dyDescent="0.25">
      <c r="A50" s="101"/>
      <c r="B50" s="289"/>
      <c r="C50" s="289"/>
      <c r="D50" s="289"/>
      <c r="E50" s="13"/>
      <c r="F50" s="13"/>
      <c r="G50" s="13"/>
      <c r="H50" s="13"/>
      <c r="I50" s="13"/>
      <c r="J50" s="13"/>
      <c r="K50" s="13"/>
      <c r="L50" s="13"/>
    </row>
    <row r="51" spans="1:12" ht="15.6" customHeight="1" x14ac:dyDescent="0.3">
      <c r="A51" s="101"/>
      <c r="B51" s="179"/>
      <c r="C51" s="179"/>
      <c r="D51" s="179"/>
    </row>
    <row r="52" spans="1:12" ht="15.6" customHeight="1" x14ac:dyDescent="0.3">
      <c r="A52" s="101"/>
      <c r="B52" s="179"/>
      <c r="C52" s="179"/>
      <c r="D52" s="179"/>
    </row>
  </sheetData>
  <mergeCells count="11">
    <mergeCell ref="B49:D49"/>
    <mergeCell ref="B50:D50"/>
    <mergeCell ref="A33:D33"/>
    <mergeCell ref="A38:D38"/>
    <mergeCell ref="A43:D43"/>
    <mergeCell ref="A29:D29"/>
    <mergeCell ref="A1:D2"/>
    <mergeCell ref="A5:D5"/>
    <mergeCell ref="A7:D7"/>
    <mergeCell ref="A9:B9"/>
    <mergeCell ref="A24:D24"/>
  </mergeCells>
  <pageMargins left="0.25" right="0.25" top="0.75" bottom="0.75" header="0.3" footer="0.3"/>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Свод ТЗ</vt:lpstr>
      <vt:lpstr>Свод по годам</vt:lpstr>
      <vt:lpstr>Функции</vt:lpstr>
      <vt:lpstr>Трудоемкость</vt:lpstr>
      <vt:lpstr>Расчет развития</vt:lpstr>
      <vt:lpstr>Коэффициенты</vt:lpstr>
      <vt:lpstr>Показатели для расчета НМЦК</vt:lpstr>
      <vt:lpstr>Трудоемкость!Заголовки_для_печати</vt:lpstr>
      <vt:lpstr>Коэффициенты!Область_печати</vt:lpstr>
      <vt:lpstr>'Расчет развития'!Область_печати</vt:lpstr>
      <vt:lpstr>'Свод ТЗ'!Область_печати</vt:lpstr>
      <vt:lpstr>Трудоемкость!Область_печати</vt:lpstr>
      <vt:lpstr>Функции!Область_печати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Путро Дмитрий Васильевич</cp:lastModifiedBy>
  <cp:lastPrinted>2026-09-16T13:59:03Z</cp:lastPrinted>
  <dcterms:created xsi:type="dcterms:W3CDTF">2004-05-16T18:44:46Z</dcterms:created>
  <dcterms:modified xsi:type="dcterms:W3CDTF">2026-09-16T14:01:58Z</dcterms:modified>
</cp:coreProperties>
</file>