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64011"/>
  <mc:AlternateContent xmlns:mc="http://schemas.openxmlformats.org/markup-compatibility/2006">
    <mc:Choice Requires="x15">
      <x15ac:absPath xmlns:x15ac="http://schemas.microsoft.com/office/spreadsheetml/2010/11/ac" url="C:\Users\GavrilovaIV4\Desktop\"/>
    </mc:Choice>
  </mc:AlternateContent>
  <bookViews>
    <workbookView xWindow="-120" yWindow="-120" windowWidth="51840" windowHeight="21120" tabRatio="636"/>
  </bookViews>
  <sheets>
    <sheet name="Титул-свод" sheetId="27" r:id="rId1"/>
    <sheet name="Функции" sheetId="23" r:id="rId2"/>
    <sheet name="Трудоемкость (2)" sheetId="32" r:id="rId3"/>
    <sheet name="Трудоемкость" sheetId="35" r:id="rId4"/>
    <sheet name="Расчет развития (2)" sheetId="38" r:id="rId5"/>
    <sheet name="Расчет развития" sheetId="37" r:id="rId6"/>
    <sheet name="Коэффициенты" sheetId="22" r:id="rId7"/>
    <sheet name="Показатели для расчета" sheetId="28" r:id="rId8"/>
  </sheets>
  <definedNames>
    <definedName name="_ftn1" localSheetId="3">Трудоемкость!#REF!</definedName>
    <definedName name="_ftn1" localSheetId="2">'Трудоемкость (2)'!#REF!</definedName>
    <definedName name="_ftnref1" localSheetId="3">Трудоемкость!#REF!</definedName>
    <definedName name="_ftnref1" localSheetId="2">'Трудоемкость (2)'!#REF!</definedName>
    <definedName name="_GoBack" localSheetId="3">Трудоемкость!#REF!</definedName>
    <definedName name="_GoBack" localSheetId="2">'Трудоемкость (2)'!#REF!</definedName>
    <definedName name="_Toc424036212" localSheetId="3">Трудоемкость!#REF!</definedName>
    <definedName name="_Toc424036212" localSheetId="2">'Трудоемкость (2)'!#REF!</definedName>
    <definedName name="_xlnm._FilterDatabase" localSheetId="3" hidden="1">Трудоемкость!$A$4:$AF$5</definedName>
    <definedName name="_xlnm._FilterDatabase" localSheetId="2" hidden="1">'Трудоемкость (2)'!$A$4:$AF$5</definedName>
    <definedName name="_xlnm._FilterDatabase" localSheetId="1" hidden="1">Функции!$A$1:$L$79</definedName>
    <definedName name="_xlnm.Print_Titles" localSheetId="3">Трудоемкость!$A:$B,Трудоемкость!$3:$4</definedName>
    <definedName name="_xlnm.Print_Titles" localSheetId="2">'Трудоемкость (2)'!$A:$B,'Трудоемкость (2)'!$3:$4</definedName>
    <definedName name="_xlnm.Print_Area" localSheetId="6">Коэффициенты!$A$1:$D$51</definedName>
    <definedName name="_xlnm.Print_Area" localSheetId="7">'Показатели для расчета'!$A$1:$B$5</definedName>
    <definedName name="_xlnm.Print_Area" localSheetId="5">'Расчет развития'!$A$1:$G$18</definedName>
    <definedName name="_xlnm.Print_Area" localSheetId="4">'Расчет развития (2)'!$A$1:$G$18</definedName>
    <definedName name="_xlnm.Print_Area" localSheetId="0">'Титул-свод'!$A$1:$P$16</definedName>
    <definedName name="_xlnm.Print_Area" localSheetId="3">Трудоемкость!$A$1:$AI$20</definedName>
    <definedName name="_xlnm.Print_Area" localSheetId="2">'Трудоемкость (2)'!$A$1:$AI$22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5" i="37" l="1"/>
  <c r="G14" i="37"/>
  <c r="F16" i="37"/>
  <c r="F15" i="37"/>
  <c r="F14" i="37"/>
  <c r="F13" i="37"/>
  <c r="G15" i="38"/>
  <c r="G14" i="38"/>
  <c r="F16" i="38"/>
  <c r="F15" i="38"/>
  <c r="F14" i="38"/>
  <c r="J8" i="27" l="1"/>
  <c r="B15" i="38" l="1"/>
  <c r="E9" i="38"/>
  <c r="D9" i="38"/>
  <c r="C14" i="38" s="1"/>
  <c r="C9" i="38"/>
  <c r="E5" i="38"/>
  <c r="B9" i="38" s="1"/>
  <c r="C15" i="38" l="1"/>
  <c r="E15" i="38"/>
  <c r="E14" i="38"/>
  <c r="D14" i="38"/>
  <c r="D15" i="38"/>
  <c r="E16" i="38" l="1"/>
  <c r="B15" i="37" l="1"/>
  <c r="E5" i="37"/>
  <c r="B9" i="37" s="1"/>
  <c r="K17" i="32" l="1"/>
  <c r="AF9" i="35"/>
  <c r="AF8" i="35"/>
  <c r="AF7" i="35"/>
  <c r="AF6" i="35"/>
  <c r="C20" i="35"/>
  <c r="D20" i="35" s="1"/>
  <c r="D19" i="35" l="1"/>
  <c r="D18" i="35"/>
  <c r="AF14" i="32" l="1"/>
  <c r="AF13" i="32"/>
  <c r="AF15" i="32" l="1"/>
  <c r="AF9" i="32"/>
  <c r="AF12" i="32"/>
  <c r="B15" i="32"/>
  <c r="B14" i="32"/>
  <c r="B13" i="32"/>
  <c r="B12" i="32"/>
  <c r="B9" i="32"/>
  <c r="B8" i="32"/>
  <c r="B7" i="32"/>
  <c r="C22" i="32"/>
  <c r="D22" i="32" s="1"/>
  <c r="AF8" i="32"/>
  <c r="AF7" i="32"/>
  <c r="D21" i="32" l="1"/>
  <c r="D20" i="32"/>
  <c r="E100" i="23" l="1"/>
  <c r="E9" i="23" s="1"/>
  <c r="F100" i="23"/>
  <c r="F9" i="23" s="1"/>
  <c r="G100" i="23"/>
  <c r="G9" i="23" s="1"/>
  <c r="H100" i="23"/>
  <c r="H9" i="23" s="1"/>
  <c r="I100" i="23"/>
  <c r="I9" i="23" s="1"/>
  <c r="J100" i="23"/>
  <c r="J9" i="23" s="1"/>
  <c r="K100" i="23"/>
  <c r="K9" i="23" s="1"/>
  <c r="D100" i="23"/>
  <c r="D9" i="23" s="1"/>
  <c r="C14" i="32" s="1"/>
  <c r="E78" i="23"/>
  <c r="E6" i="23" s="1"/>
  <c r="D9" i="32" s="1"/>
  <c r="F78" i="23"/>
  <c r="F6" i="23" s="1"/>
  <c r="E9" i="32" s="1"/>
  <c r="G78" i="23"/>
  <c r="G6" i="23" s="1"/>
  <c r="F9" i="32" s="1"/>
  <c r="H78" i="23"/>
  <c r="H6" i="23" s="1"/>
  <c r="G9" i="32" s="1"/>
  <c r="I78" i="23"/>
  <c r="I6" i="23" s="1"/>
  <c r="H9" i="32" s="1"/>
  <c r="J78" i="23"/>
  <c r="J6" i="23" s="1"/>
  <c r="I9" i="32" s="1"/>
  <c r="K78" i="23"/>
  <c r="K6" i="23" s="1"/>
  <c r="J9" i="32" s="1"/>
  <c r="D78" i="23"/>
  <c r="D6" i="23" s="1"/>
  <c r="C9" i="32" s="1"/>
  <c r="E54" i="23"/>
  <c r="E8" i="23" s="1"/>
  <c r="F54" i="23"/>
  <c r="F8" i="23" s="1"/>
  <c r="G54" i="23"/>
  <c r="G8" i="23" s="1"/>
  <c r="H54" i="23"/>
  <c r="H8" i="23" s="1"/>
  <c r="I54" i="23"/>
  <c r="I8" i="23" s="1"/>
  <c r="J54" i="23"/>
  <c r="J8" i="23" s="1"/>
  <c r="K54" i="23"/>
  <c r="K8" i="23" s="1"/>
  <c r="D54" i="23"/>
  <c r="D8" i="23" s="1"/>
  <c r="C13" i="32" s="1"/>
  <c r="D23" i="23"/>
  <c r="D5" i="23" s="1"/>
  <c r="C8" i="32" s="1"/>
  <c r="H23" i="23"/>
  <c r="H5" i="23" s="1"/>
  <c r="G8" i="32" s="1"/>
  <c r="E23" i="23"/>
  <c r="E5" i="23" s="1"/>
  <c r="D8" i="32" s="1"/>
  <c r="F23" i="23"/>
  <c r="F5" i="23" s="1"/>
  <c r="E8" i="32" s="1"/>
  <c r="G23" i="23"/>
  <c r="G5" i="23" s="1"/>
  <c r="F8" i="32" s="1"/>
  <c r="I23" i="23"/>
  <c r="I5" i="23" s="1"/>
  <c r="H8" i="32" s="1"/>
  <c r="J23" i="23"/>
  <c r="J5" i="23" s="1"/>
  <c r="I8" i="32" s="1"/>
  <c r="K23" i="23"/>
  <c r="K5" i="23" s="1"/>
  <c r="J8" i="32" s="1"/>
  <c r="D14" i="23"/>
  <c r="D7" i="23" s="1"/>
  <c r="C12" i="32" s="1"/>
  <c r="E14" i="23"/>
  <c r="E7" i="23" s="1"/>
  <c r="F14" i="23"/>
  <c r="F7" i="23" s="1"/>
  <c r="G14" i="23"/>
  <c r="G7" i="23" s="1"/>
  <c r="H14" i="23"/>
  <c r="H7" i="23" s="1"/>
  <c r="I14" i="23"/>
  <c r="I7" i="23" s="1"/>
  <c r="J14" i="23"/>
  <c r="J7" i="23" s="1"/>
  <c r="K14" i="23"/>
  <c r="K7" i="23" s="1"/>
  <c r="E11" i="23"/>
  <c r="E4" i="23" s="1"/>
  <c r="D7" i="32" s="1"/>
  <c r="F11" i="23"/>
  <c r="F4" i="23" s="1"/>
  <c r="E7" i="32" s="1"/>
  <c r="G11" i="23"/>
  <c r="G4" i="23" s="1"/>
  <c r="F7" i="32" s="1"/>
  <c r="H11" i="23"/>
  <c r="H4" i="23" s="1"/>
  <c r="G7" i="32" s="1"/>
  <c r="I11" i="23"/>
  <c r="I4" i="23" s="1"/>
  <c r="H7" i="32" s="1"/>
  <c r="J11" i="23"/>
  <c r="J4" i="23" s="1"/>
  <c r="I7" i="32" s="1"/>
  <c r="K11" i="23"/>
  <c r="K4" i="23" s="1"/>
  <c r="J7" i="32" s="1"/>
  <c r="D11" i="23"/>
  <c r="D4" i="23" s="1"/>
  <c r="C7" i="32" s="1"/>
  <c r="F13" i="32" l="1"/>
  <c r="O13" i="32" s="1"/>
  <c r="D13" i="32"/>
  <c r="M13" i="32" s="1"/>
  <c r="J12" i="32"/>
  <c r="S12" i="32" s="1"/>
  <c r="I12" i="32"/>
  <c r="R12" i="32" s="1"/>
  <c r="H12" i="32"/>
  <c r="Q12" i="32" s="1"/>
  <c r="G12" i="32"/>
  <c r="P12" i="32" s="1"/>
  <c r="F12" i="32"/>
  <c r="O12" i="32" s="1"/>
  <c r="E12" i="32"/>
  <c r="K12" i="32" s="1"/>
  <c r="R14" i="32"/>
  <c r="I14" i="32"/>
  <c r="G14" i="32"/>
  <c r="P14" i="32" s="1"/>
  <c r="J13" i="32"/>
  <c r="S13" i="32" s="1"/>
  <c r="F14" i="32"/>
  <c r="O14" i="32" s="1"/>
  <c r="G13" i="32"/>
  <c r="P13" i="32" s="1"/>
  <c r="E13" i="32"/>
  <c r="N13" i="32" s="1"/>
  <c r="D12" i="32"/>
  <c r="M12" i="32" s="1"/>
  <c r="J14" i="32"/>
  <c r="S14" i="32" s="1"/>
  <c r="H14" i="32"/>
  <c r="Q14" i="32" s="1"/>
  <c r="I13" i="32"/>
  <c r="R13" i="32" s="1"/>
  <c r="N14" i="32"/>
  <c r="E14" i="32"/>
  <c r="K14" i="32" s="1"/>
  <c r="H13" i="32"/>
  <c r="K13" i="32" s="1"/>
  <c r="D14" i="32"/>
  <c r="M14" i="32" s="1"/>
  <c r="C8" i="35"/>
  <c r="Q8" i="32"/>
  <c r="H7" i="35"/>
  <c r="Q7" i="35" s="1"/>
  <c r="C7" i="35"/>
  <c r="F6" i="35"/>
  <c r="R9" i="32"/>
  <c r="I8" i="35"/>
  <c r="R8" i="35" s="1"/>
  <c r="Q9" i="32"/>
  <c r="H8" i="35"/>
  <c r="Q8" i="35" s="1"/>
  <c r="R8" i="32"/>
  <c r="I7" i="35"/>
  <c r="R7" i="35" s="1"/>
  <c r="O8" i="32"/>
  <c r="F7" i="35"/>
  <c r="O7" i="35" s="1"/>
  <c r="N8" i="32"/>
  <c r="E7" i="35"/>
  <c r="N7" i="35" s="1"/>
  <c r="J6" i="35"/>
  <c r="P8" i="32"/>
  <c r="G7" i="35"/>
  <c r="P7" i="35" s="1"/>
  <c r="H6" i="35"/>
  <c r="E6" i="35"/>
  <c r="P9" i="32"/>
  <c r="G8" i="35"/>
  <c r="P8" i="35" s="1"/>
  <c r="N9" i="32"/>
  <c r="E8" i="35"/>
  <c r="N8" i="35" s="1"/>
  <c r="C6" i="35"/>
  <c r="I6" i="35"/>
  <c r="S9" i="32"/>
  <c r="J8" i="35"/>
  <c r="S8" i="35" s="1"/>
  <c r="S8" i="32"/>
  <c r="J7" i="35"/>
  <c r="S7" i="35" s="1"/>
  <c r="O9" i="32"/>
  <c r="F8" i="35"/>
  <c r="O8" i="35" s="1"/>
  <c r="M9" i="32"/>
  <c r="D8" i="35"/>
  <c r="M8" i="35" s="1"/>
  <c r="M8" i="32"/>
  <c r="D7" i="35"/>
  <c r="M7" i="35" s="1"/>
  <c r="G6" i="35"/>
  <c r="D6" i="35"/>
  <c r="S7" i="32"/>
  <c r="L14" i="32"/>
  <c r="R7" i="32"/>
  <c r="Q7" i="32"/>
  <c r="L8" i="32"/>
  <c r="K8" i="32"/>
  <c r="P7" i="32"/>
  <c r="L13" i="32"/>
  <c r="L9" i="32"/>
  <c r="L12" i="32"/>
  <c r="Q13" i="32" l="1"/>
  <c r="N12" i="32"/>
  <c r="T12" i="32" s="1"/>
  <c r="W12" i="32" s="1"/>
  <c r="AH12" i="32" s="1"/>
  <c r="T13" i="32"/>
  <c r="W13" i="32" s="1"/>
  <c r="AH13" i="32" s="1"/>
  <c r="T14" i="32"/>
  <c r="W14" i="32" s="1"/>
  <c r="AH14" i="32" s="1"/>
  <c r="S6" i="35"/>
  <c r="T8" i="32"/>
  <c r="W8" i="32" s="1"/>
  <c r="AH8" i="32" s="1"/>
  <c r="R6" i="35"/>
  <c r="L6" i="35"/>
  <c r="K6" i="35"/>
  <c r="L7" i="32"/>
  <c r="K7" i="32"/>
  <c r="M6" i="35"/>
  <c r="O6" i="35"/>
  <c r="P6" i="35"/>
  <c r="N6" i="35"/>
  <c r="L7" i="35"/>
  <c r="T7" i="35" s="1"/>
  <c r="K7" i="35"/>
  <c r="T9" i="32"/>
  <c r="W9" i="32" s="1"/>
  <c r="AH9" i="32" s="1"/>
  <c r="K9" i="32"/>
  <c r="Q6" i="35"/>
  <c r="M7" i="32"/>
  <c r="N7" i="32"/>
  <c r="L8" i="35"/>
  <c r="T8" i="35" s="1"/>
  <c r="K8" i="35"/>
  <c r="O7" i="32"/>
  <c r="E114" i="23"/>
  <c r="E10" i="23" s="1"/>
  <c r="D15" i="32" s="1"/>
  <c r="F114" i="23"/>
  <c r="F10" i="23" s="1"/>
  <c r="E15" i="32" s="1"/>
  <c r="G114" i="23"/>
  <c r="G10" i="23" s="1"/>
  <c r="F15" i="32" s="1"/>
  <c r="H114" i="23"/>
  <c r="H10" i="23" s="1"/>
  <c r="G15" i="32" s="1"/>
  <c r="I114" i="23"/>
  <c r="I10" i="23" s="1"/>
  <c r="H15" i="32" s="1"/>
  <c r="J114" i="23"/>
  <c r="J10" i="23" s="1"/>
  <c r="I15" i="32" s="1"/>
  <c r="K114" i="23"/>
  <c r="K10" i="23" s="1"/>
  <c r="J15" i="32" s="1"/>
  <c r="D114" i="23"/>
  <c r="D10" i="23" s="1"/>
  <c r="C15" i="32" s="1"/>
  <c r="W8" i="35" l="1"/>
  <c r="AH8" i="35" s="1"/>
  <c r="J9" i="35"/>
  <c r="E9" i="35"/>
  <c r="C5" i="32"/>
  <c r="C9" i="35"/>
  <c r="C5" i="35" s="1"/>
  <c r="T6" i="35"/>
  <c r="I9" i="35"/>
  <c r="F9" i="35"/>
  <c r="D9" i="35"/>
  <c r="T7" i="32"/>
  <c r="H9" i="35"/>
  <c r="G9" i="35"/>
  <c r="W7" i="35"/>
  <c r="AH7" i="35" s="1"/>
  <c r="L15" i="32"/>
  <c r="W7" i="32"/>
  <c r="AH7" i="32" s="1"/>
  <c r="R15" i="32" l="1"/>
  <c r="R5" i="32" s="1"/>
  <c r="I5" i="32"/>
  <c r="L9" i="35"/>
  <c r="K9" i="35"/>
  <c r="K5" i="35" s="1"/>
  <c r="W6" i="35"/>
  <c r="K15" i="32"/>
  <c r="K5" i="32" s="1"/>
  <c r="O9" i="35"/>
  <c r="O5" i="35" s="1"/>
  <c r="F5" i="35"/>
  <c r="L5" i="32"/>
  <c r="P9" i="35"/>
  <c r="P5" i="35" s="1"/>
  <c r="G5" i="35"/>
  <c r="P15" i="32"/>
  <c r="P5" i="32" s="1"/>
  <c r="G5" i="32"/>
  <c r="Q9" i="35"/>
  <c r="Q5" i="35" s="1"/>
  <c r="H5" i="35"/>
  <c r="N9" i="35"/>
  <c r="N5" i="35" s="1"/>
  <c r="E5" i="35"/>
  <c r="Q15" i="32"/>
  <c r="Q5" i="32" s="1"/>
  <c r="H5" i="32"/>
  <c r="N15" i="32"/>
  <c r="N5" i="32" s="1"/>
  <c r="E5" i="32"/>
  <c r="S9" i="35"/>
  <c r="S5" i="35" s="1"/>
  <c r="J5" i="35"/>
  <c r="M9" i="35"/>
  <c r="M5" i="35" s="1"/>
  <c r="D5" i="35"/>
  <c r="S15" i="32"/>
  <c r="S5" i="32" s="1"/>
  <c r="J5" i="32"/>
  <c r="M15" i="32"/>
  <c r="M5" i="32" s="1"/>
  <c r="D5" i="32"/>
  <c r="O15" i="32"/>
  <c r="O5" i="32" s="1"/>
  <c r="F5" i="32"/>
  <c r="R9" i="35"/>
  <c r="R5" i="35" s="1"/>
  <c r="I5" i="35"/>
  <c r="AH6" i="35" l="1"/>
  <c r="T9" i="35"/>
  <c r="T5" i="35" s="1"/>
  <c r="L5" i="35"/>
  <c r="T15" i="32"/>
  <c r="W15" i="32" l="1"/>
  <c r="AH15" i="32" s="1"/>
  <c r="T5" i="32"/>
  <c r="AH16" i="32" l="1"/>
  <c r="AH10" i="32"/>
  <c r="W9" i="35"/>
  <c r="W5" i="32"/>
  <c r="AH9" i="35" l="1"/>
  <c r="W5" i="35"/>
  <c r="AH11" i="32"/>
  <c r="AH17" i="32" l="1"/>
  <c r="AH5" i="32" s="1"/>
  <c r="AI10" i="32" s="1"/>
  <c r="AH6" i="32"/>
  <c r="AH10" i="35"/>
  <c r="AI16" i="32" l="1"/>
  <c r="AH5" i="35"/>
  <c r="C9" i="37" s="1"/>
  <c r="AI12" i="32"/>
  <c r="AI8" i="32"/>
  <c r="AI13" i="32"/>
  <c r="AI9" i="32"/>
  <c r="AI14" i="32"/>
  <c r="AI15" i="32"/>
  <c r="AI7" i="32"/>
  <c r="D15" i="37" l="1"/>
  <c r="E15" i="37" s="1"/>
  <c r="D14" i="37"/>
  <c r="E14" i="37" s="1"/>
  <c r="AI5" i="32"/>
  <c r="AI8" i="35"/>
  <c r="AI7" i="35"/>
  <c r="AI6" i="35"/>
  <c r="AI9" i="35"/>
  <c r="AI10" i="35"/>
  <c r="K6" i="27" l="1"/>
  <c r="E16" i="37"/>
  <c r="K8" i="27" s="1"/>
  <c r="K7" i="27"/>
  <c r="AI5" i="35"/>
  <c r="N7" i="27" l="1"/>
  <c r="O7" i="27" s="1"/>
  <c r="L7" i="27"/>
  <c r="L8" i="27" l="1"/>
  <c r="N6" i="27"/>
  <c r="O6" i="27" s="1"/>
  <c r="L6" i="27"/>
  <c r="N8" i="27" l="1"/>
  <c r="O8" i="27" s="1"/>
</calcChain>
</file>

<file path=xl/sharedStrings.xml><?xml version="1.0" encoding="utf-8"?>
<sst xmlns="http://schemas.openxmlformats.org/spreadsheetml/2006/main" count="560" uniqueCount="441">
  <si>
    <t>№</t>
  </si>
  <si>
    <t>ИТОГО</t>
  </si>
  <si>
    <t>Коэффициенты трудоемкости</t>
  </si>
  <si>
    <t>№ п/п</t>
  </si>
  <si>
    <t xml:space="preserve">К-нт рентабельности </t>
  </si>
  <si>
    <r>
      <t>Значение коэффициента трудоемкости (МТ</t>
    </r>
    <r>
      <rPr>
        <vertAlign val="subscript"/>
        <sz val="12"/>
        <color theme="1"/>
        <rFont val="Times New Roman"/>
        <family val="1"/>
        <charset val="204"/>
      </rPr>
      <t>7</t>
    </r>
    <r>
      <rPr>
        <sz val="12"/>
        <color theme="1"/>
        <rFont val="Times New Roman"/>
        <family val="1"/>
        <charset val="204"/>
      </rPr>
      <t>)</t>
    </r>
  </si>
  <si>
    <t>Характер выполняемых работ</t>
  </si>
  <si>
    <t>Коэффициент определяется отдельно по каждой из подсистем ИС</t>
  </si>
  <si>
    <r>
      <t>7. Коэффициент трудоемкости «Новизна информационной системы» (МТ</t>
    </r>
    <r>
      <rPr>
        <vertAlign val="subscript"/>
        <sz val="14"/>
        <color theme="1"/>
        <rFont val="Times New Roman"/>
        <family val="1"/>
        <charset val="204"/>
      </rPr>
      <t>7</t>
    </r>
    <r>
      <rPr>
        <sz val="14"/>
        <color theme="1"/>
        <rFont val="Times New Roman"/>
        <family val="1"/>
        <charset val="204"/>
      </rPr>
      <t>)</t>
    </r>
  </si>
  <si>
    <r>
      <t>Значение коэффициента трудоемкости (МТ</t>
    </r>
    <r>
      <rPr>
        <vertAlign val="subscript"/>
        <sz val="12"/>
        <color theme="1"/>
        <rFont val="Times New Roman"/>
        <family val="1"/>
        <charset val="204"/>
      </rPr>
      <t>6</t>
    </r>
    <r>
      <rPr>
        <sz val="12"/>
        <color theme="1"/>
        <rFont val="Times New Roman"/>
        <family val="1"/>
        <charset val="204"/>
      </rPr>
      <t>)</t>
    </r>
  </si>
  <si>
    <t>чаще чем 1 раз в 6 месяцев</t>
  </si>
  <si>
    <t>от 1 раза в 12 месяцев до 1 раза в 6 месяцев</t>
  </si>
  <si>
    <t xml:space="preserve">Выход обновления ОС либо СУБД   </t>
  </si>
  <si>
    <r>
      <t>6. Коэффициент трудоемкости «Частота обновления</t>
    </r>
    <r>
      <rPr>
        <sz val="12"/>
        <color rgb="FF000000"/>
        <rFont val="Times New Roman"/>
        <family val="1"/>
        <charset val="204"/>
      </rPr>
      <t xml:space="preserve"> платформы</t>
    </r>
    <r>
      <rPr>
        <sz val="12"/>
        <color theme="1"/>
        <rFont val="Times New Roman"/>
        <family val="1"/>
        <charset val="204"/>
      </rPr>
      <t>» (МТ</t>
    </r>
    <r>
      <rPr>
        <vertAlign val="subscript"/>
        <sz val="12"/>
        <color theme="1"/>
        <rFont val="Times New Roman"/>
        <family val="1"/>
        <charset val="204"/>
      </rPr>
      <t>6</t>
    </r>
    <r>
      <rPr>
        <sz val="12"/>
        <color theme="1"/>
        <rFont val="Times New Roman"/>
        <family val="1"/>
        <charset val="204"/>
      </rPr>
      <t xml:space="preserve">) </t>
    </r>
  </si>
  <si>
    <r>
      <t>Значение коэффициента трудоемкости (МТ</t>
    </r>
    <r>
      <rPr>
        <vertAlign val="subscript"/>
        <sz val="12"/>
        <color theme="1"/>
        <rFont val="Times New Roman"/>
        <family val="1"/>
        <charset val="204"/>
      </rPr>
      <t>5</t>
    </r>
    <r>
      <rPr>
        <sz val="12"/>
        <color theme="1"/>
        <rFont val="Times New Roman"/>
        <family val="1"/>
        <charset val="204"/>
      </rPr>
      <t>)</t>
    </r>
  </si>
  <si>
    <t>предусматривается</t>
  </si>
  <si>
    <r>
      <t>5. Коэффициент трудоемкости «Размещение компонент на мобильных устройствах» (МТ</t>
    </r>
    <r>
      <rPr>
        <vertAlign val="subscript"/>
        <sz val="14"/>
        <color theme="1"/>
        <rFont val="Times New Roman"/>
        <family val="1"/>
        <charset val="204"/>
      </rPr>
      <t>5</t>
    </r>
    <r>
      <rPr>
        <sz val="14"/>
        <color theme="1"/>
        <rFont val="Times New Roman"/>
        <family val="1"/>
        <charset val="204"/>
      </rPr>
      <t>)</t>
    </r>
  </si>
  <si>
    <r>
      <t>Значение коэффициента трудоемкости (МТ</t>
    </r>
    <r>
      <rPr>
        <vertAlign val="subscript"/>
        <sz val="12"/>
        <color theme="1"/>
        <rFont val="Times New Roman"/>
        <family val="1"/>
        <charset val="204"/>
      </rPr>
      <t>4</t>
    </r>
    <r>
      <rPr>
        <sz val="12"/>
        <color theme="1"/>
        <rFont val="Times New Roman"/>
        <family val="1"/>
        <charset val="204"/>
      </rPr>
      <t>)</t>
    </r>
  </si>
  <si>
    <t>информационно-аналитическая, управляющая</t>
  </si>
  <si>
    <t>обеспечения деятельности ОИВ, портал, прочая</t>
  </si>
  <si>
    <t>информационно-поисковая (реестр, регистр и др.)</t>
  </si>
  <si>
    <t xml:space="preserve">Класс разрабатываемой ИС  </t>
  </si>
  <si>
    <r>
      <t>4. Коэффициент трудоемкости «Сложность</t>
    </r>
    <r>
      <rPr>
        <sz val="12"/>
        <color rgb="FF000000"/>
        <rFont val="Times New Roman"/>
        <family val="1"/>
        <charset val="204"/>
      </rPr>
      <t xml:space="preserve"> информационной системы»</t>
    </r>
    <r>
      <rPr>
        <sz val="12"/>
        <color theme="1"/>
        <rFont val="Times New Roman"/>
        <family val="1"/>
        <charset val="204"/>
      </rPr>
      <t xml:space="preserve"> (МТ</t>
    </r>
    <r>
      <rPr>
        <vertAlign val="subscript"/>
        <sz val="12"/>
        <color theme="1"/>
        <rFont val="Times New Roman"/>
        <family val="1"/>
        <charset val="204"/>
      </rPr>
      <t>4</t>
    </r>
    <r>
      <rPr>
        <sz val="12"/>
        <color theme="1"/>
        <rFont val="Times New Roman"/>
        <family val="1"/>
        <charset val="204"/>
      </rPr>
      <t>)</t>
    </r>
  </si>
  <si>
    <r>
      <t>Значение коэффициента трудоемкости (МТ</t>
    </r>
    <r>
      <rPr>
        <vertAlign val="subscript"/>
        <sz val="12"/>
        <color theme="1"/>
        <rFont val="Times New Roman"/>
        <family val="1"/>
        <charset val="204"/>
      </rPr>
      <t>3</t>
    </r>
    <r>
      <rPr>
        <sz val="12"/>
        <color theme="1"/>
        <rFont val="Times New Roman"/>
        <family val="1"/>
        <charset val="204"/>
      </rPr>
      <t>)</t>
    </r>
  </si>
  <si>
    <t>свыше 20</t>
  </si>
  <si>
    <t>от 10 до 20</t>
  </si>
  <si>
    <t>менее 10</t>
  </si>
  <si>
    <t>Количество интеграций</t>
  </si>
  <si>
    <t>Коэффициент определяется по ИС в целом</t>
  </si>
  <si>
    <r>
      <t>3. Коэффициент трудоемкости «Интеграции с внешними системами</t>
    </r>
    <r>
      <rPr>
        <sz val="14"/>
        <color rgb="FF000000"/>
        <rFont val="Times New Roman"/>
        <family val="1"/>
        <charset val="204"/>
      </rPr>
      <t>»</t>
    </r>
    <r>
      <rPr>
        <sz val="14"/>
        <color theme="1"/>
        <rFont val="Times New Roman"/>
        <family val="1"/>
        <charset val="204"/>
      </rPr>
      <t xml:space="preserve"> (МТ</t>
    </r>
    <r>
      <rPr>
        <vertAlign val="subscript"/>
        <sz val="14"/>
        <color theme="1"/>
        <rFont val="Times New Roman"/>
        <family val="1"/>
        <charset val="204"/>
      </rPr>
      <t>3</t>
    </r>
    <r>
      <rPr>
        <sz val="14"/>
        <color theme="1"/>
        <rFont val="Times New Roman"/>
        <family val="1"/>
        <charset val="204"/>
      </rPr>
      <t>)</t>
    </r>
  </si>
  <si>
    <r>
      <t>Значение коэффициента трудоемкости (МТ</t>
    </r>
    <r>
      <rPr>
        <vertAlign val="subscript"/>
        <sz val="12"/>
        <color theme="1"/>
        <rFont val="Times New Roman"/>
        <family val="1"/>
        <charset val="204"/>
      </rPr>
      <t>2</t>
    </r>
    <r>
      <rPr>
        <sz val="12"/>
        <color theme="1"/>
        <rFont val="Times New Roman"/>
        <family val="1"/>
        <charset val="204"/>
      </rPr>
      <t>)</t>
    </r>
  </si>
  <si>
    <r>
      <t>Значение коэффициента трудоемкости (МТ</t>
    </r>
    <r>
      <rPr>
        <vertAlign val="subscript"/>
        <sz val="12"/>
        <color theme="1"/>
        <rFont val="Times New Roman"/>
        <family val="1"/>
        <charset val="204"/>
      </rPr>
      <t>1</t>
    </r>
    <r>
      <rPr>
        <sz val="12"/>
        <color theme="1"/>
        <rFont val="Times New Roman"/>
        <family val="1"/>
        <charset val="204"/>
      </rPr>
      <t>)</t>
    </r>
  </si>
  <si>
    <t>критичная ИС</t>
  </si>
  <si>
    <t>общегородская ИС</t>
  </si>
  <si>
    <t>отраслевая ИС</t>
  </si>
  <si>
    <t xml:space="preserve">Тип разрабатываемой ИС  </t>
  </si>
  <si>
    <r>
      <t>1. Коэффициент трудоемкости «Требуемая надежность информационной системы» (МТ</t>
    </r>
    <r>
      <rPr>
        <vertAlign val="subscript"/>
        <sz val="12"/>
        <color theme="1"/>
        <rFont val="Times New Roman"/>
        <family val="1"/>
        <charset val="204"/>
      </rPr>
      <t>1</t>
    </r>
    <r>
      <rPr>
        <sz val="12"/>
        <color theme="1"/>
        <rFont val="Times New Roman"/>
        <family val="1"/>
        <charset val="204"/>
      </rPr>
      <t>)</t>
    </r>
  </si>
  <si>
    <t>язык высокого уровня</t>
  </si>
  <si>
    <t>К-нт преобраз. ФТ в БТ</t>
  </si>
  <si>
    <t xml:space="preserve">Стоимость единицы трудозатрат (чел-мес.), руб. </t>
  </si>
  <si>
    <t>Среднемесячная заработная плата по данным Мосстата, руб.</t>
  </si>
  <si>
    <r>
      <t>2. Коэффициент трудоемкости «Среда разработки</t>
    </r>
    <r>
      <rPr>
        <sz val="12"/>
        <color rgb="FF000000"/>
        <rFont val="Times New Roman"/>
        <family val="1"/>
        <charset val="204"/>
      </rPr>
      <t>»</t>
    </r>
    <r>
      <rPr>
        <sz val="12"/>
        <color theme="1"/>
        <rFont val="Times New Roman"/>
        <family val="1"/>
        <charset val="204"/>
      </rPr>
      <t xml:space="preserve"> (МТ</t>
    </r>
    <r>
      <rPr>
        <vertAlign val="subscript"/>
        <sz val="12"/>
        <color theme="1"/>
        <rFont val="Times New Roman"/>
        <family val="1"/>
        <charset val="204"/>
      </rPr>
      <t>2</t>
    </r>
    <r>
      <rPr>
        <sz val="12"/>
        <color theme="1"/>
        <rFont val="Times New Roman"/>
        <family val="1"/>
        <charset val="204"/>
      </rPr>
      <t>)</t>
    </r>
  </si>
  <si>
    <t>2 среды</t>
  </si>
  <si>
    <t>3 среды</t>
  </si>
  <si>
    <t>4 среды</t>
  </si>
  <si>
    <t>реже чем 1 раз в 12 месяцев</t>
  </si>
  <si>
    <r>
      <t>8. Коэффициент трудоемкости «Сложность аналитической деятельности и проектирования» (МТ</t>
    </r>
    <r>
      <rPr>
        <vertAlign val="subscript"/>
        <sz val="12"/>
        <color theme="1"/>
        <rFont val="Times New Roman"/>
        <family val="1"/>
        <charset val="204"/>
      </rPr>
      <t>8</t>
    </r>
    <r>
      <rPr>
        <sz val="12"/>
        <color theme="1"/>
        <rFont val="Times New Roman"/>
        <family val="1"/>
        <charset val="204"/>
      </rPr>
      <t>)</t>
    </r>
  </si>
  <si>
    <r>
      <t>Значение коэффициента трудоемкости (МТ</t>
    </r>
    <r>
      <rPr>
        <vertAlign val="subscript"/>
        <sz val="12"/>
        <color theme="1"/>
        <rFont val="Times New Roman"/>
        <family val="1"/>
        <charset val="204"/>
      </rPr>
      <t>8</t>
    </r>
    <r>
      <rPr>
        <sz val="12"/>
        <color theme="1"/>
        <rFont val="Times New Roman"/>
        <family val="1"/>
        <charset val="204"/>
      </rPr>
      <t>)</t>
    </r>
  </si>
  <si>
    <t>развитие и/или модернизация подсистем действующей ИС</t>
  </si>
  <si>
    <t>создание новых подсистем действующей ИС</t>
  </si>
  <si>
    <t>создание новой ИС</t>
  </si>
  <si>
    <t>Сложность аналитической деятельности и проектирования</t>
  </si>
  <si>
    <t>Не требуется</t>
  </si>
  <si>
    <t>Наличие модели архитектуры (или новая подсистема)</t>
  </si>
  <si>
    <t>Отсутствие модели архитектуры</t>
  </si>
  <si>
    <t>Способ реализации (уровень языка разработки)</t>
  </si>
  <si>
    <t>Базовые трудозатраты, чел.-мес.</t>
  </si>
  <si>
    <t>Количество сред разработки</t>
  </si>
  <si>
    <t xml:space="preserve">Использование подсистемой мобильных устройств  </t>
  </si>
  <si>
    <t>Наименование подсистем ИС</t>
  </si>
  <si>
    <t>Подсистема</t>
  </si>
  <si>
    <r>
      <t>Количество функций обработки информации (Ф</t>
    </r>
    <r>
      <rPr>
        <b/>
        <vertAlign val="subscript"/>
        <sz val="12"/>
        <rFont val="Times New Roman"/>
        <family val="1"/>
        <charset val="204"/>
      </rPr>
      <t>i</t>
    </r>
    <r>
      <rPr>
        <b/>
        <sz val="12"/>
        <rFont val="Times New Roman"/>
        <family val="1"/>
        <charset val="204"/>
      </rPr>
      <t>)</t>
    </r>
  </si>
  <si>
    <t>Коэффициент, учитывающий инфляцию в i-й год финансирования, определяемый в размере ½ прогноза индекса потребительских цен</t>
  </si>
  <si>
    <t>Состав работ</t>
  </si>
  <si>
    <t>1</t>
  </si>
  <si>
    <t>Этап</t>
  </si>
  <si>
    <t>Доля от общих расчетных трудозатрат, %</t>
  </si>
  <si>
    <t>Стоимость выполнения работ по разработке информационной системы по этапам и годам, (руб.) без НДС</t>
  </si>
  <si>
    <t>К-нт доли з/п в себестоимости</t>
  </si>
  <si>
    <t>в том числе:</t>
  </si>
  <si>
    <t>Метод расчета</t>
  </si>
  <si>
    <t>Количество работ, шт.</t>
  </si>
  <si>
    <t>1. Расчет стоимости единицы трудозатрат</t>
  </si>
  <si>
    <t>Функция отображения формы для редактирования (ввода) информации о проживании за пределами учреждения</t>
  </si>
  <si>
    <t>Функция отображения формы для редактирования (ввода) информации о надзоре за осужденными</t>
  </si>
  <si>
    <t>Функция отображения формы для редактирования (ввода) информации о беседах с абонентами</t>
  </si>
  <si>
    <t>Функция отображения формы для редактирования (ввода) информации о посещениях абонента сотрудниками УИИ</t>
  </si>
  <si>
    <t>Функция отображения формы для редактирования (ввода) сведений об использовании ТСК</t>
  </si>
  <si>
    <t>Функция отображения формы для редактирования (ввода) размещения абонента в отряде</t>
  </si>
  <si>
    <t>Функция отображения формы ввода информации о прохождении курса лечения</t>
  </si>
  <si>
    <t>Функция отображения формы ввода информации об административном надзоре</t>
  </si>
  <si>
    <t>Функция вывода на печать журнала временно убывших</t>
  </si>
  <si>
    <t>Функция сохранения в файл журнала временно убывших</t>
  </si>
  <si>
    <t>Функция отображения формы ввода информации об обучении абонента</t>
  </si>
  <si>
    <t>Функция отображения формы для редактирования (ввода) информации о пенсиях (пособиях)</t>
  </si>
  <si>
    <t>Функция отображения формы для редактирования (ввода) информации об учете работы по ТБУ</t>
  </si>
  <si>
    <t>Функция отображения формы для редактирования (ввода) информации об учете занятий абонента в ШПО</t>
  </si>
  <si>
    <t>Функция отображения формы для редактирования (ввода) учета сведений о нежелательности пребывания в РФ</t>
  </si>
  <si>
    <t>Функция отображения формы для редактирования (ввода) учета сведений о фактах нарушения мер пресечения</t>
  </si>
  <si>
    <t>Функция отображения формы для редактирования (ввода) информации об учете исполнения наказания в виде принудительных работ</t>
  </si>
  <si>
    <t>Создание логической группы данных с сохранением сведений по сущности «Отряды»</t>
  </si>
  <si>
    <t>Функция отображения формы формирования журнала временно убывших</t>
  </si>
  <si>
    <t>Функция отображения формы ввода информации об условиях содержания абонента</t>
  </si>
  <si>
    <t>Функция отображения формы для редактирования (ввода) учета отпусков абонента</t>
  </si>
  <si>
    <t>Функция отображения формы для редактирования (ввода) информации о доставке абонентов при выездах в судебные и иные органы</t>
  </si>
  <si>
    <t xml:space="preserve">Лимит БО, руб. </t>
  </si>
  <si>
    <t>Год БО</t>
  </si>
  <si>
    <t>2. Расчет стоимости выполненения работ сметным методом по методике ДЭПР Москвы и ДИТ Москвы</t>
  </si>
  <si>
    <t xml:space="preserve"> </t>
  </si>
  <si>
    <t>Функция отображения формы для формирования выгрузки по административному надзору в МВД России</t>
  </si>
  <si>
    <t>Функция отображения формы для редактирования (ввода) информации о явках абонентов на регистрацию</t>
  </si>
  <si>
    <t>Функция отображения формы для ведомости надзора и контроля за абонентом в ИЦ</t>
  </si>
  <si>
    <t>Количество работ по ТЗ</t>
  </si>
  <si>
    <t>Количество работ по ЧТЗ (по заявкам)</t>
  </si>
  <si>
    <t>Общее количество работ</t>
  </si>
  <si>
    <r>
      <t>Внутренние логические файлы 
Ф</t>
    </r>
    <r>
      <rPr>
        <b/>
        <vertAlign val="subscript"/>
        <sz val="10"/>
        <rFont val="Times New Roman"/>
        <family val="1"/>
        <charset val="204"/>
      </rPr>
      <t>1</t>
    </r>
  </si>
  <si>
    <r>
      <t>Внешние интерфейсные файлы
Ф</t>
    </r>
    <r>
      <rPr>
        <b/>
        <vertAlign val="subscript"/>
        <sz val="10"/>
        <rFont val="Times New Roman"/>
        <family val="1"/>
        <charset val="204"/>
      </rPr>
      <t>2</t>
    </r>
  </si>
  <si>
    <r>
      <t>Внешние входные элементы
Ф</t>
    </r>
    <r>
      <rPr>
        <b/>
        <vertAlign val="subscript"/>
        <sz val="10"/>
        <rFont val="Times New Roman"/>
        <family val="1"/>
        <charset val="204"/>
      </rPr>
      <t>3</t>
    </r>
  </si>
  <si>
    <r>
      <t>Внешние выходные элементы и обработка информации 
Ф</t>
    </r>
    <r>
      <rPr>
        <b/>
        <vertAlign val="subscript"/>
        <sz val="10"/>
        <rFont val="Times New Roman"/>
        <family val="1"/>
        <charset val="204"/>
      </rPr>
      <t>4</t>
    </r>
  </si>
  <si>
    <r>
      <t>Внешние запросы
Ф</t>
    </r>
    <r>
      <rPr>
        <b/>
        <vertAlign val="subscript"/>
        <sz val="10"/>
        <rFont val="Times New Roman"/>
        <family val="1"/>
        <charset val="204"/>
      </rPr>
      <t>5</t>
    </r>
  </si>
  <si>
    <r>
      <t>Развитие функций хранения информации и интеграций 
Ф</t>
    </r>
    <r>
      <rPr>
        <b/>
        <vertAlign val="subscript"/>
        <sz val="10"/>
        <rFont val="Times New Roman"/>
        <family val="1"/>
        <charset val="204"/>
      </rPr>
      <t>6</t>
    </r>
  </si>
  <si>
    <r>
      <t>Развитие функций ввода-вывода информации 
Ф</t>
    </r>
    <r>
      <rPr>
        <b/>
        <vertAlign val="subscript"/>
        <sz val="10"/>
        <rFont val="Times New Roman"/>
        <family val="1"/>
        <charset val="204"/>
      </rPr>
      <t>7</t>
    </r>
  </si>
  <si>
    <r>
      <t>Функции повышения удобства использования 
Ф</t>
    </r>
    <r>
      <rPr>
        <b/>
        <vertAlign val="subscript"/>
        <sz val="10"/>
        <rFont val="Times New Roman"/>
        <family val="1"/>
        <charset val="204"/>
      </rPr>
      <t>8</t>
    </r>
  </si>
  <si>
    <t>Создание логической группы данных с сохранением сведений по сущности «Технические средства надзора и контроля»</t>
  </si>
  <si>
    <t>Функция отображения найденных абонентов, которые находились в одно и то же время в одном и том же отряде</t>
  </si>
  <si>
    <t>Функция отображения формы для определения условий для поиска абонентов, которые находились в одно и то же время в одном и том же отряде</t>
  </si>
  <si>
    <t>Функция отображения формы для редактирования (ввода) информации об учете исполнения наказания в виде обязательных работ</t>
  </si>
  <si>
    <t>Функция отображения формы для редактирования (ввода) информации об учете исполнения наказания в виде исправительных работ</t>
  </si>
  <si>
    <t>Функция отображения формы для редактирования (ввода) учета государственных наград</t>
  </si>
  <si>
    <t>Функция отображения формы для редактирования (ввода) сведений о неисправностях ТСК</t>
  </si>
  <si>
    <t>Создание логической группы данных с сохранением сведений о размещении абонента в отряде, механизма редактирования сведений о размещении абонента в отряде</t>
  </si>
  <si>
    <t>Создание логической группы данных с сохранением сведений о проживании за пределами учреждения, механизма редактирования сведений о проживании за пределами учреждения</t>
  </si>
  <si>
    <t>Создание логической группы данных с сохранением сведений о явке на регистрацию, механизма редактирования сведений о явке на регистрацию</t>
  </si>
  <si>
    <t>Создание логической группы данных с сохранением сведений о надзоре за осужденными, механизма редактирования сведений о надзоре за осужденными</t>
  </si>
  <si>
    <t>Создание логической группы данных с сохранением сведений о беседах с абонентом, механизма редактирования сведений о беседах с абонентом</t>
  </si>
  <si>
    <t>Создание логической группы данных с сохранением сведений о посещениях абонента сотрудником УИИ, механизма редактирования сведений о посещениях абонента сотрудником УИИ</t>
  </si>
  <si>
    <t>Создание логической группы данных с сохранением сведений об использовании ТСК, механизма редактирования сведений об использовании ТСК</t>
  </si>
  <si>
    <t>Создание логической группы данных с сохранением информации о прохождении курса лечения в соответствии, механизма редактирования информации о прохождении курса лечения</t>
  </si>
  <si>
    <t>Создание логической группы данных с сохранением информации об административном надзоре, механизма редактирования информации об административном надзоре</t>
  </si>
  <si>
    <t>Создание логической группы данных с сохранением информации об обучении абонента, механизма редактирования информации об обучении абонента</t>
  </si>
  <si>
    <t>Создание логической группы данных с сохранением информации о пенсиях (пособиях), механизма редактирования информации о пенсиях (пособиях)</t>
  </si>
  <si>
    <t>Создание логической группы данных с сохранением информации об учете работы по ТБУ, механизма редактирования информации об учете работы по ТБУ</t>
  </si>
  <si>
    <t>Создание логической группы данных с сохранением информации об учете занятий абонента в ШПО, механизма редактирования информации об учете занятий абонента в ШПО</t>
  </si>
  <si>
    <t>Создание логической группы данных с сохранением информации об учете отпусков, механизма редактирования информации об учете отпусков</t>
  </si>
  <si>
    <t>Создание логической группы данных с сохранением информации об учете сведений о нежелательности пребывания в РФ, механизма редактирования информации об учете сведений о нежелательности пребывания в РФ</t>
  </si>
  <si>
    <t>Создание логической группы данных с сохранением информации о фактах нарушения мер пресечения, механизма редактирования информации об учете сведений о фактах нарушения мер пресечения</t>
  </si>
  <si>
    <t>Создание логической группы данных с сохранением информации об учете исполнения наказания в виде обязательных, исправительных и принудительных работ, механизма редактирования информации об учете исполнения наказания в виде обязательных, исправительных и принудительных работ</t>
  </si>
  <si>
    <t>Создание логической группы данных с сохранением информации о доставке абонентов при выездах в судебные и иные органы, механизма редактирования информации о доставке абонентов при выездах в судебные и иные органы</t>
  </si>
  <si>
    <t>Создание логической группы данных с сохранением информации о государственных наградах, механизма редактирования информации о государственных наградах</t>
  </si>
  <si>
    <t>Создание логической группы данных с сохранением информации о неисправности ТСК, механизма редактирования информации о неисправности ТСК</t>
  </si>
  <si>
    <t>Создание логической группы данных с сохранением сведений по сущности «Виды запрещенных предметов»</t>
  </si>
  <si>
    <t>Создание логической группы данных с сохранением сведений по сущности «Перечень информационных систем» (системный справочник)</t>
  </si>
  <si>
    <t>Создание логической группы данных с сохранением сведений по сущности «Перечень видов взаимодействий с информационными системами» (системный справочник)</t>
  </si>
  <si>
    <t>Создание механизма подписания сообщений электронной подписью в части взаимодействия со СМЭВ</t>
  </si>
  <si>
    <t>Создание логической группы данных с сохранением сведений по сущности «Виды мероприятий по воспитательной работе»</t>
  </si>
  <si>
    <t>Создание логической группы данных с сохранением сведений по сущности «Виды занятий по вопросам социально-правовой работы»</t>
  </si>
  <si>
    <t>Создание логической группы данных с сохранением сведений по сущности «Форматы проведения мероприятий» (индивидуальные, массовые, групповые)</t>
  </si>
  <si>
    <t>Создание логической группы данных с сохранением сведений по сущности «Направление кружка»</t>
  </si>
  <si>
    <t>Создание логической группы данных с сохранением сведений по сущности «Отношение к кружковой работе»</t>
  </si>
  <si>
    <t>Функция отображения формы для редактирования (ввода) плана мероприятий начальника отряда (сотрудника воспитательного подразделения)</t>
  </si>
  <si>
    <t>Функция отображения формы для редактирования (ввода) учета проведенных воспитательных мероприятий, проводимых с группой осужденных</t>
  </si>
  <si>
    <t xml:space="preserve">Функция отображения формы для редактирования (ввода) плана занятий по социально-правовым вопросам
</t>
  </si>
  <si>
    <t>Функция отображения формы для редактирования (ввода) учета проведенных занятий по социально-правовым вопросам</t>
  </si>
  <si>
    <t>Функция отображения формы для редактирования (ввода) учета информации о составе совета воспитателей отряда</t>
  </si>
  <si>
    <t>Функция отображения формы для редактирования (ввода) учета информации о заседаниях совета воспитателей отряда</t>
  </si>
  <si>
    <t>Функция отображения формы для редактирования (ввода) учета информации по формированию и исполнению плана работы совета воспитателей отряда</t>
  </si>
  <si>
    <t>Функция формирования контрольного события "Контроль за проведением воспитательной работы. Список осужденных, воспитательная работа с которыми проводилась членами СВО реже 1 раза в месяц"</t>
  </si>
  <si>
    <t>Функция формирования контрольного события "Контроль за проведением воспитательной работы. Список осужденных, воспитательная работа с которыми проводилась начальником (старшим воспитателем) отряда реже 2 раз в месяц"</t>
  </si>
  <si>
    <t xml:space="preserve">Функция отображения формы для редактирования (ввода) учета информации о приемах абонентов по личным вопросам </t>
  </si>
  <si>
    <t>Функция отображения формы для редактирования (ввода) учета информации о кружковой работе</t>
  </si>
  <si>
    <t>Функция отображения формы для редактирования (ввода) учета информации об аттестации осужденного</t>
  </si>
  <si>
    <t xml:space="preserve">Функция отображения формы для редактирования (ввода) учета информации о предоставлении краткосрочного выезда за пределы ИЦ </t>
  </si>
  <si>
    <t>Функция отображения формы для редактирования (ввода) учета информации о проведенных мероприятиях с осужденным, нуждающимся в социальной помощи</t>
  </si>
  <si>
    <t>Функция отображения формы для редактирования (ввода) учета работы с детьми-сиротами</t>
  </si>
  <si>
    <t>Функция отображения формы для редактирования (ввода) учета работы с лицами БОМЖ</t>
  </si>
  <si>
    <t>Функция отображения формы для редактирования (ввода) учета изъятых личных и ценных вещей при поступлении в СИЗО</t>
  </si>
  <si>
    <t>Функция отображения формы для редактирования (ввода) для учета фактов выявления у абонентов запрещенных предметов</t>
  </si>
  <si>
    <t>Функция отображения формы для редактирования (ввода) для учета фактов нападений абонентов на сотрудников</t>
  </si>
  <si>
    <t>Создание логической группы данных с сохранением сведений о плане мероприятий начальника отряда (сотрудника воспитательного подразделения), механизма редактирования сведений о плане мероприятий начальника отряда (сотрудника воспитательного подразделения)</t>
  </si>
  <si>
    <t>Создание логической группы данных с сохранением сведений о проведенных воспитательных мероприятиях, механизма редактирования сведений о проведенных воспитательных мероприятиях</t>
  </si>
  <si>
    <t>Создание логической группы данных с сохранением сведений о занятиях по социально-правовым вопросам, механизма редактирования сведений о занятиях по социально-правовым вопросам</t>
  </si>
  <si>
    <t>Создание логической группы данных с сохранением сведений о составе совета воспитателей отряда, механизма редактирования сведений о составе совета воспитателей отряда</t>
  </si>
  <si>
    <t>Создание логической группы данных с сохранением сведений о заседаниях совета воспитателей отряда, механизма редактирования сведений о заседаниях совета воспитателей отряда</t>
  </si>
  <si>
    <t>Создание логической группы данных с сохранением сведений о плане работы совета воспитателей отряда, механизма редактирования сведений о плане работы совета воспитателей отряда</t>
  </si>
  <si>
    <t>Создание логической группы данных с сохранением сведений о кружковой работе, механизма редактирования сведений о кружковой работе</t>
  </si>
  <si>
    <t>Создание логической группы данных с сохранением сведений об аттестации осужденных, механизма редактирования сведений об аттестации осужденных</t>
  </si>
  <si>
    <t>Создание логической группы данных с сохранением сведений о краткосрочных выездах за пределы ИЦ, механизма редактирования сведений о краткосрочных выездах за пределы ИЦ</t>
  </si>
  <si>
    <t>Создание логической группы данных с сохранением сведений об учете фактов нападений абонентов на сотрудников, механизма редактирования сведений об учете фактов нападений абонентов на сотрудников</t>
  </si>
  <si>
    <t>Функция отображения формы для редактирования (ввода) учета информации о плане мероприятий с осужденным, нуждающимся в социальной помощи</t>
  </si>
  <si>
    <t>Функция отображения формы для редактирования (ввода) учета приемов осужденных по социальным вопросам</t>
  </si>
  <si>
    <t>Функция отображения формы для отображения журнала направленных сообщений в иные информационные системы, с возможностью фильтрации по наименованию информационной системы, виду взаимодействия, дате направления сообщения</t>
  </si>
  <si>
    <t>Метод составления смет
расчет произведен в соответствии с совместным распоряжением Департамента информационных технологий города Москвы и Департамента экономической политики и развития города Москвы от 28.02.2018 № 64-16-89/18/3-р и совместным распоряжением Департамента информационных технологий города Москвы и Департамента экономической политики и развития города Москвы от 21.09.2023 № ДПР-Р-18/23/64-16-504/23</t>
  </si>
  <si>
    <t xml:space="preserve"> НДС 22%, руб. </t>
  </si>
  <si>
    <t>2</t>
  </si>
  <si>
    <t xml:space="preserve">Стоимость работ с НДС 22%, руб. </t>
  </si>
  <si>
    <t>Создание логической группы данных с сохранением сведений по сущности «Результат проведенного социального мероприятия»</t>
  </si>
  <si>
    <t xml:space="preserve">Приложение № 2 к Протоколу начальной (максимальной) цены контракта (цены лота) </t>
  </si>
  <si>
    <t>Расчет начальной (максимальной) цены контракта (цены лота) - СВОД</t>
  </si>
  <si>
    <t>№ пп. в ТЗ</t>
  </si>
  <si>
    <t>Всего</t>
  </si>
  <si>
    <t>3.1.1.2.1</t>
  </si>
  <si>
    <t>3.1.1.2.2</t>
  </si>
  <si>
    <t>3.1.1.1.1</t>
  </si>
  <si>
    <t>3.1.1.1.2</t>
  </si>
  <si>
    <t>3.1.1.1.3</t>
  </si>
  <si>
    <t>3.1.1.1.4</t>
  </si>
  <si>
    <t>3.1.1.1.5</t>
  </si>
  <si>
    <t>3.1.1.1.6</t>
  </si>
  <si>
    <t>3.1.1.1.7</t>
  </si>
  <si>
    <t>3.1.1.1.8</t>
  </si>
  <si>
    <t>3.1.1.1.9</t>
  </si>
  <si>
    <t>3.1.1.1.10</t>
  </si>
  <si>
    <t>3.1.1.1.11</t>
  </si>
  <si>
    <t>3.1.1.1.12</t>
  </si>
  <si>
    <t>3.1.1.1.13</t>
  </si>
  <si>
    <t>3.1.1.1.14</t>
  </si>
  <si>
    <t>3.1.1.1.15</t>
  </si>
  <si>
    <t>3.1.1.1.16</t>
  </si>
  <si>
    <t>3.1.1.1.17</t>
  </si>
  <si>
    <t>3.1.1.1.18</t>
  </si>
  <si>
    <t>3.1.1.1.19</t>
  </si>
  <si>
    <t>3.1.1.1.20</t>
  </si>
  <si>
    <t>3.1.1.1.21</t>
  </si>
  <si>
    <t>3.1.1.1.22</t>
  </si>
  <si>
    <t>3.1.1.1.23</t>
  </si>
  <si>
    <t>3.1.1.1.24</t>
  </si>
  <si>
    <t>3.1.1.1.25</t>
  </si>
  <si>
    <t>3.1.1.1.26</t>
  </si>
  <si>
    <t>3.1.1.1.27</t>
  </si>
  <si>
    <t>3.1.1.1.28</t>
  </si>
  <si>
    <t>3.1.1.1.29</t>
  </si>
  <si>
    <t>3.1.1.1.30</t>
  </si>
  <si>
    <t>3.1.1.3.1</t>
  </si>
  <si>
    <t>3.1.1.3.2</t>
  </si>
  <si>
    <t>3.1.1.3.3</t>
  </si>
  <si>
    <t>3.1.1.3.4</t>
  </si>
  <si>
    <t>3.1.1.3.5</t>
  </si>
  <si>
    <t>3.1.1.3.6</t>
  </si>
  <si>
    <t>3.1.1.3.7</t>
  </si>
  <si>
    <t>3.1.1.3.8</t>
  </si>
  <si>
    <t>3.1.1.3.9</t>
  </si>
  <si>
    <t>3.1.1.3.10</t>
  </si>
  <si>
    <t>3.1.1.3.11</t>
  </si>
  <si>
    <t>3.1.1.3.12</t>
  </si>
  <si>
    <t>3.1.1.3.13</t>
  </si>
  <si>
    <t>3.1.1.3.14</t>
  </si>
  <si>
    <t>3.1.1.3.15</t>
  </si>
  <si>
    <t>3.1.1.3.16</t>
  </si>
  <si>
    <t>3.1.1.3.17</t>
  </si>
  <si>
    <t>3.1.1.3.18</t>
  </si>
  <si>
    <t>3.1.1.3.19</t>
  </si>
  <si>
    <t>3.1.1.3.20</t>
  </si>
  <si>
    <t>3.1.1.3.21</t>
  </si>
  <si>
    <t>3.1.2.2.2</t>
  </si>
  <si>
    <t xml:space="preserve">Создание логической группы данных с сохранением сведений по сущности «Виды мероприятий начальника отряда» </t>
  </si>
  <si>
    <t>3.1.2.2.1</t>
  </si>
  <si>
    <t>3.1.2.2.3</t>
  </si>
  <si>
    <t>3.1.2.2.4</t>
  </si>
  <si>
    <t>3.1.2.2.5</t>
  </si>
  <si>
    <t>3.1.2.2.6</t>
  </si>
  <si>
    <t>3.1.2.2.7</t>
  </si>
  <si>
    <t>3.1.2.2.8</t>
  </si>
  <si>
    <t>3.1.2.1.1</t>
  </si>
  <si>
    <t>3.1.2.1.2</t>
  </si>
  <si>
    <t>3.1.2.1.4</t>
  </si>
  <si>
    <t>Функция отображения формы для редактирования (ввода) учета проведенных воспитательных мероприятий, проведенных со всеми осужденными</t>
  </si>
  <si>
    <t>3.1.2.1.3</t>
  </si>
  <si>
    <t>3.1.2.1.5</t>
  </si>
  <si>
    <t>3.1.2.1.6</t>
  </si>
  <si>
    <t>3.1.2.1.7</t>
  </si>
  <si>
    <t>3.1.2.1.8</t>
  </si>
  <si>
    <t>3.1.2.1.9</t>
  </si>
  <si>
    <t>3.1.2.1.10</t>
  </si>
  <si>
    <t>3.1.2.1.11</t>
  </si>
  <si>
    <t>Функция формирования контрольного события "Контроль за периодичностью проведения приемов по личным вопросам начальником (старшим воспитателем) отряда для осужденных, содержащихся в ШИЗО, ДИЗО, ПКТ, ЕПКТ"</t>
  </si>
  <si>
    <t>3.1.2.1.12</t>
  </si>
  <si>
    <t>3.1.2.1.13</t>
  </si>
  <si>
    <t>3.1.2.1.14</t>
  </si>
  <si>
    <t>3.1.2.1.15</t>
  </si>
  <si>
    <t>3.1.2.1.16</t>
  </si>
  <si>
    <t>3.1.2.1.17</t>
  </si>
  <si>
    <t>3.1.2.1.18</t>
  </si>
  <si>
    <t>3.1.2.1.19</t>
  </si>
  <si>
    <t>3.1.2.1.20</t>
  </si>
  <si>
    <t>3.1.2.1.21</t>
  </si>
  <si>
    <t>3.1.2.1.22</t>
  </si>
  <si>
    <t>3.1.2.1.23</t>
  </si>
  <si>
    <t>3.1.2.4.1</t>
  </si>
  <si>
    <t>3.1.2.4.2</t>
  </si>
  <si>
    <t>3.1.2.4.3</t>
  </si>
  <si>
    <t>3.1.2.4.4</t>
  </si>
  <si>
    <t>3.1.2.4.5</t>
  </si>
  <si>
    <t>Функция отображения формы для отображения журнала полученных сообщений из информационных системы, с возможностью фильтрации по наименованию информационной системы, виду взаимодействия, дате получения сообщения</t>
  </si>
  <si>
    <t>3.1.2.4.6</t>
  </si>
  <si>
    <t>3.1.2.4.7</t>
  </si>
  <si>
    <t>3.1.2.4.8</t>
  </si>
  <si>
    <t>3.1.2.4.9</t>
  </si>
  <si>
    <t>3.1.2.3.1</t>
  </si>
  <si>
    <t>3.1.2.3.2</t>
  </si>
  <si>
    <t>3.1.2.3.3</t>
  </si>
  <si>
    <t>3.1.2.3.4</t>
  </si>
  <si>
    <t>3.1.2.3.5</t>
  </si>
  <si>
    <t>3.1.2.3.6</t>
  </si>
  <si>
    <t>3.1.2.3.7</t>
  </si>
  <si>
    <t>3.1.2.3.8</t>
  </si>
  <si>
    <t>3.1.2.3.9</t>
  </si>
  <si>
    <t>3.1.2.3.10</t>
  </si>
  <si>
    <t>3.1.2.3.11</t>
  </si>
  <si>
    <t>3.1.2.3.12</t>
  </si>
  <si>
    <t xml:space="preserve">Создание логической группы данных с сохранением сведений о приемах по личным вопросам, механизма редактирования сведений о приемах по личным вопросам </t>
  </si>
  <si>
    <t>3.1.2.3.13</t>
  </si>
  <si>
    <t>Создание логической группы данных с сохранением сведений об изъятых личных и ценных вещах, механизма редактирования сведений об изъятых личных и ценных вещах</t>
  </si>
  <si>
    <t>Создание логической группы данных с сохранением сведений о выявлении запрещенных предметов, механизма редактирования сведений о выявлении запрещенных предметов</t>
  </si>
  <si>
    <r>
      <t>Количество функций обработки информации (Ф</t>
    </r>
    <r>
      <rPr>
        <b/>
        <vertAlign val="subscript"/>
        <sz val="11"/>
        <color theme="1"/>
        <rFont val="Times New Roman"/>
        <family val="1"/>
        <charset val="204"/>
      </rPr>
      <t>i</t>
    </r>
    <r>
      <rPr>
        <b/>
        <sz val="11"/>
        <color theme="1"/>
        <rFont val="Times New Roman"/>
        <family val="1"/>
        <charset val="204"/>
      </rPr>
      <t>)</t>
    </r>
  </si>
  <si>
    <r>
      <t>Количество функциональных точек (ФТ</t>
    </r>
    <r>
      <rPr>
        <b/>
        <vertAlign val="subscript"/>
        <sz val="11"/>
        <color theme="1"/>
        <rFont val="Times New Roman"/>
        <family val="1"/>
        <charset val="204"/>
      </rPr>
      <t>i</t>
    </r>
    <r>
      <rPr>
        <b/>
        <sz val="11"/>
        <color theme="1"/>
        <rFont val="Times New Roman"/>
        <family val="1"/>
        <charset val="204"/>
      </rPr>
      <t>)</t>
    </r>
  </si>
  <si>
    <r>
      <t>К</t>
    </r>
    <r>
      <rPr>
        <b/>
        <vertAlign val="subscript"/>
        <sz val="11"/>
        <color theme="1"/>
        <rFont val="Times New Roman"/>
        <family val="1"/>
        <charset val="204"/>
      </rPr>
      <t>ППК</t>
    </r>
  </si>
  <si>
    <r>
      <t>Ф</t>
    </r>
    <r>
      <rPr>
        <b/>
        <vertAlign val="subscript"/>
        <sz val="11"/>
        <color theme="1"/>
        <rFont val="Times New Roman"/>
        <family val="1"/>
        <charset val="204"/>
      </rPr>
      <t>1</t>
    </r>
  </si>
  <si>
    <r>
      <t>Ф</t>
    </r>
    <r>
      <rPr>
        <b/>
        <vertAlign val="subscript"/>
        <sz val="11"/>
        <color theme="1"/>
        <rFont val="Times New Roman"/>
        <family val="1"/>
        <charset val="204"/>
      </rPr>
      <t>2</t>
    </r>
    <r>
      <rPr>
        <sz val="10"/>
        <rFont val="Arial"/>
        <family val="2"/>
      </rPr>
      <t/>
    </r>
  </si>
  <si>
    <r>
      <t>Ф</t>
    </r>
    <r>
      <rPr>
        <b/>
        <vertAlign val="subscript"/>
        <sz val="11"/>
        <color theme="1"/>
        <rFont val="Times New Roman"/>
        <family val="1"/>
        <charset val="204"/>
      </rPr>
      <t>3</t>
    </r>
    <r>
      <rPr>
        <sz val="10"/>
        <rFont val="Arial"/>
        <family val="2"/>
      </rPr>
      <t/>
    </r>
  </si>
  <si>
    <r>
      <t>Ф</t>
    </r>
    <r>
      <rPr>
        <b/>
        <vertAlign val="subscript"/>
        <sz val="11"/>
        <color theme="1"/>
        <rFont val="Times New Roman"/>
        <family val="1"/>
        <charset val="204"/>
      </rPr>
      <t>4</t>
    </r>
    <r>
      <rPr>
        <sz val="10"/>
        <rFont val="Arial"/>
        <family val="2"/>
      </rPr>
      <t/>
    </r>
  </si>
  <si>
    <r>
      <t>Ф</t>
    </r>
    <r>
      <rPr>
        <b/>
        <vertAlign val="subscript"/>
        <sz val="11"/>
        <color theme="1"/>
        <rFont val="Times New Roman"/>
        <family val="1"/>
        <charset val="204"/>
      </rPr>
      <t>5</t>
    </r>
    <r>
      <rPr>
        <sz val="10"/>
        <rFont val="Arial"/>
        <family val="2"/>
      </rPr>
      <t/>
    </r>
  </si>
  <si>
    <r>
      <t>Ф</t>
    </r>
    <r>
      <rPr>
        <b/>
        <vertAlign val="subscript"/>
        <sz val="11"/>
        <color theme="1"/>
        <rFont val="Times New Roman"/>
        <family val="1"/>
        <charset val="204"/>
      </rPr>
      <t>6</t>
    </r>
    <r>
      <rPr>
        <sz val="10"/>
        <rFont val="Arial"/>
        <family val="2"/>
      </rPr>
      <t/>
    </r>
  </si>
  <si>
    <r>
      <t>Ф</t>
    </r>
    <r>
      <rPr>
        <b/>
        <vertAlign val="subscript"/>
        <sz val="11"/>
        <color theme="1"/>
        <rFont val="Times New Roman"/>
        <family val="1"/>
        <charset val="204"/>
      </rPr>
      <t>7</t>
    </r>
    <r>
      <rPr>
        <sz val="10"/>
        <rFont val="Arial"/>
        <family val="2"/>
      </rPr>
      <t/>
    </r>
  </si>
  <si>
    <r>
      <t>Ф</t>
    </r>
    <r>
      <rPr>
        <b/>
        <vertAlign val="subscript"/>
        <sz val="11"/>
        <color theme="1"/>
        <rFont val="Times New Roman"/>
        <family val="1"/>
        <charset val="204"/>
      </rPr>
      <t>8</t>
    </r>
    <r>
      <rPr>
        <sz val="10"/>
        <rFont val="Arial"/>
        <family val="2"/>
      </rPr>
      <t/>
    </r>
  </si>
  <si>
    <r>
      <t>ФТ</t>
    </r>
    <r>
      <rPr>
        <b/>
        <vertAlign val="subscript"/>
        <sz val="11"/>
        <color theme="1"/>
        <rFont val="Times New Roman"/>
        <family val="1"/>
        <charset val="204"/>
      </rPr>
      <t>1</t>
    </r>
  </si>
  <si>
    <r>
      <t>ФТ</t>
    </r>
    <r>
      <rPr>
        <b/>
        <vertAlign val="subscript"/>
        <sz val="11"/>
        <color theme="1"/>
        <rFont val="Times New Roman"/>
        <family val="1"/>
        <charset val="204"/>
      </rPr>
      <t>2</t>
    </r>
    <r>
      <rPr>
        <sz val="10"/>
        <rFont val="Arial"/>
        <family val="2"/>
      </rPr>
      <t/>
    </r>
  </si>
  <si>
    <r>
      <t>ФТ</t>
    </r>
    <r>
      <rPr>
        <b/>
        <vertAlign val="subscript"/>
        <sz val="11"/>
        <color theme="1"/>
        <rFont val="Times New Roman"/>
        <family val="1"/>
        <charset val="204"/>
      </rPr>
      <t>3</t>
    </r>
    <r>
      <rPr>
        <sz val="10"/>
        <rFont val="Arial"/>
        <family val="2"/>
      </rPr>
      <t/>
    </r>
  </si>
  <si>
    <r>
      <t>ФТ</t>
    </r>
    <r>
      <rPr>
        <b/>
        <vertAlign val="subscript"/>
        <sz val="11"/>
        <color theme="1"/>
        <rFont val="Times New Roman"/>
        <family val="1"/>
        <charset val="204"/>
      </rPr>
      <t>4</t>
    </r>
    <r>
      <rPr>
        <sz val="10"/>
        <rFont val="Arial"/>
        <family val="2"/>
      </rPr>
      <t/>
    </r>
  </si>
  <si>
    <r>
      <t>ФТ</t>
    </r>
    <r>
      <rPr>
        <b/>
        <vertAlign val="subscript"/>
        <sz val="11"/>
        <color theme="1"/>
        <rFont val="Times New Roman"/>
        <family val="1"/>
        <charset val="204"/>
      </rPr>
      <t>5</t>
    </r>
    <r>
      <rPr>
        <sz val="10"/>
        <rFont val="Arial"/>
        <family val="2"/>
      </rPr>
      <t/>
    </r>
  </si>
  <si>
    <r>
      <t>ФТ</t>
    </r>
    <r>
      <rPr>
        <b/>
        <vertAlign val="subscript"/>
        <sz val="11"/>
        <color theme="1"/>
        <rFont val="Times New Roman"/>
        <family val="1"/>
        <charset val="204"/>
      </rPr>
      <t>6</t>
    </r>
    <r>
      <rPr>
        <sz val="10"/>
        <rFont val="Arial"/>
        <family val="2"/>
      </rPr>
      <t/>
    </r>
  </si>
  <si>
    <r>
      <t>ФТ</t>
    </r>
    <r>
      <rPr>
        <b/>
        <vertAlign val="subscript"/>
        <sz val="11"/>
        <color theme="1"/>
        <rFont val="Times New Roman"/>
        <family val="1"/>
        <charset val="204"/>
      </rPr>
      <t>7</t>
    </r>
    <r>
      <rPr>
        <sz val="10"/>
        <rFont val="Arial"/>
        <family val="2"/>
      </rPr>
      <t/>
    </r>
  </si>
  <si>
    <r>
      <t>ФТ</t>
    </r>
    <r>
      <rPr>
        <b/>
        <vertAlign val="subscript"/>
        <sz val="11"/>
        <color theme="1"/>
        <rFont val="Times New Roman"/>
        <family val="1"/>
        <charset val="204"/>
      </rPr>
      <t>8</t>
    </r>
    <r>
      <rPr>
        <sz val="10"/>
        <rFont val="Arial"/>
        <family val="2"/>
      </rPr>
      <t/>
    </r>
  </si>
  <si>
    <r>
      <t>МТ</t>
    </r>
    <r>
      <rPr>
        <b/>
        <vertAlign val="subscript"/>
        <sz val="11"/>
        <rFont val="Times New Roman"/>
        <family val="1"/>
        <charset val="204"/>
      </rPr>
      <t>1</t>
    </r>
  </si>
  <si>
    <r>
      <t>МТ</t>
    </r>
    <r>
      <rPr>
        <b/>
        <vertAlign val="subscript"/>
        <sz val="11"/>
        <rFont val="Times New Roman"/>
        <family val="1"/>
        <charset val="204"/>
      </rPr>
      <t>2</t>
    </r>
    <r>
      <rPr>
        <sz val="10"/>
        <rFont val="Arial"/>
        <family val="2"/>
      </rPr>
      <t/>
    </r>
  </si>
  <si>
    <r>
      <t>МТ</t>
    </r>
    <r>
      <rPr>
        <b/>
        <vertAlign val="subscript"/>
        <sz val="11"/>
        <rFont val="Times New Roman"/>
        <family val="1"/>
        <charset val="204"/>
      </rPr>
      <t>3</t>
    </r>
    <r>
      <rPr>
        <sz val="11"/>
        <color theme="1"/>
        <rFont val="Calibri"/>
        <family val="2"/>
        <charset val="204"/>
        <scheme val="minor"/>
      </rPr>
      <t/>
    </r>
  </si>
  <si>
    <r>
      <t>МТ</t>
    </r>
    <r>
      <rPr>
        <b/>
        <vertAlign val="subscript"/>
        <sz val="11"/>
        <rFont val="Times New Roman"/>
        <family val="1"/>
        <charset val="204"/>
      </rPr>
      <t>4</t>
    </r>
    <r>
      <rPr>
        <sz val="11"/>
        <color theme="1"/>
        <rFont val="Calibri"/>
        <family val="2"/>
        <charset val="204"/>
        <scheme val="minor"/>
      </rPr>
      <t/>
    </r>
  </si>
  <si>
    <r>
      <t>МТ</t>
    </r>
    <r>
      <rPr>
        <b/>
        <vertAlign val="subscript"/>
        <sz val="11"/>
        <rFont val="Times New Roman"/>
        <family val="1"/>
        <charset val="204"/>
      </rPr>
      <t>5</t>
    </r>
    <r>
      <rPr>
        <sz val="11"/>
        <color theme="1"/>
        <rFont val="Calibri"/>
        <family val="2"/>
        <charset val="204"/>
        <scheme val="minor"/>
      </rPr>
      <t/>
    </r>
  </si>
  <si>
    <r>
      <t>МТ</t>
    </r>
    <r>
      <rPr>
        <b/>
        <vertAlign val="subscript"/>
        <sz val="11"/>
        <rFont val="Times New Roman"/>
        <family val="1"/>
        <charset val="204"/>
      </rPr>
      <t>6</t>
    </r>
  </si>
  <si>
    <r>
      <t>МТ</t>
    </r>
    <r>
      <rPr>
        <b/>
        <vertAlign val="subscript"/>
        <sz val="11"/>
        <rFont val="Times New Roman"/>
        <family val="1"/>
        <charset val="204"/>
      </rPr>
      <t>7</t>
    </r>
    <r>
      <rPr>
        <sz val="11"/>
        <color theme="1"/>
        <rFont val="Calibri"/>
        <family val="2"/>
        <charset val="204"/>
        <scheme val="minor"/>
      </rPr>
      <t/>
    </r>
  </si>
  <si>
    <r>
      <t>МТ</t>
    </r>
    <r>
      <rPr>
        <b/>
        <vertAlign val="subscript"/>
        <sz val="11"/>
        <rFont val="Times New Roman"/>
        <family val="1"/>
        <charset val="204"/>
      </rPr>
      <t>8</t>
    </r>
    <r>
      <rPr>
        <sz val="11"/>
        <color theme="1"/>
        <rFont val="Calibri"/>
        <family val="2"/>
        <charset val="204"/>
        <scheme val="minor"/>
      </rPr>
      <t/>
    </r>
  </si>
  <si>
    <t>Модуль «Нормативно-справочная информация» (этап 1)</t>
  </si>
  <si>
    <t>Модуль «Учет абонентов» (этап 1)</t>
  </si>
  <si>
    <t>Модуль «Центральная база данных» (этап 1)</t>
  </si>
  <si>
    <t>Модуль «Нормативно-справочная информация» (этап 2)</t>
  </si>
  <si>
    <t>Модуль «Учет абонентов» (этап 2)</t>
  </si>
  <si>
    <t>Модуль «Центральная база данных» (этап 2)</t>
  </si>
  <si>
    <t>Модуль «Информационное взаимодействие» (этап 2)</t>
  </si>
  <si>
    <t>% от работ по этапу</t>
  </si>
  <si>
    <t>Выполнение работ по созданию специального программного обеспечения информационной системы «Паноптикум» (2 этапа)</t>
  </si>
  <si>
    <t>3</t>
  </si>
  <si>
    <t>4</t>
  </si>
  <si>
    <t>5</t>
  </si>
  <si>
    <t>Процент общих расчетных трудозатрат, %</t>
  </si>
  <si>
    <t>Прочие задачи</t>
  </si>
  <si>
    <t xml:space="preserve">Стоимость единицы трудозатрат 
(чел-мес.), руб. </t>
  </si>
  <si>
    <t>Стоимость выполнения работ по разработке информационной системы по этапам и годам, (руб.) с НДС 22%</t>
  </si>
  <si>
    <t>не предусматривается</t>
  </si>
  <si>
    <t>нет</t>
  </si>
  <si>
    <t>Интеграции с внешними системами</t>
  </si>
  <si>
    <t>Тип Системы</t>
  </si>
  <si>
    <t>Класс разрабатываемой ИС</t>
  </si>
  <si>
    <t>Частота обновления платформы 
(Выход обновления ОС либо СУБД):</t>
  </si>
  <si>
    <t>Создание логической группы данных с сохранением информации об условиях содержания, механизма редактирования информации об изменении условий содержания</t>
  </si>
  <si>
    <t>Расчет подготовил
Ведущий специалист по закупкам 	     __________________           И.В. Ракчеева</t>
  </si>
  <si>
    <t>Прим* среднемесячная заработная плата работников по полному кругу организаций по виду деятельности "Разработка компьютерного программного обеспечения, консультационные услуги в данной области и другие сопутствующие услуги" по данным Управления 
Федеральной службы государственной статистики по городу Москве и Московской области за год, предшествующий году 
проведения расчета, руб. (январь-декабрь 2025 г.)
* При отсутствии данных государственной статистики за год, предшевствующий году проведения расчета - используются данные за последний год, по которому имеются данные государственной статистики</t>
  </si>
  <si>
    <t>Комментарий</t>
  </si>
  <si>
    <t>Функция обеспечивает выгрузку сформированной выборки журнала во внешний файл в требуемых форматах для последующего использования вне системы. 
Имеет самостоятельное функциональное значение, так как включает собственную логику подготовки данных в соответствии с выбранным форматом, формирование структуры документа, присвоение имени файла и передачу файла пользователю для скачивания. 
Это отдельный пользовательский сценарий - получение электронной копии журнала без необходимости вывода на печать.</t>
  </si>
  <si>
    <t>Функция обеспечивает формирование печатного представления полученной выборки журнала и передачу задания в подсистему печати операционной системы для получения твёрдой копии документа.
Имеет самостоятельное значение, так как включает собственную логику постраничной разметки, формирования колонтитулов, повторяющихся заголовков таблицы на каждой странице, нумерации страниц, сквозной нумерации записей, а также  полей для подписей, дат и оттиска печати. Внешний вид журнала утверждён соответствующим нормативным правовым актом ФСИН России.
Это отдельный пользовательский сценарий - получение бумажной копии журнала без промежуточного сохранения файла.</t>
  </si>
  <si>
    <t>Функция предоставляет пользователю интерфейс для задания параметров формирования журнала и предварительного просмотра результата - без создания файла и вывода на печать. 
Имеет самостоятельное функциональное значение, так как включает собственную логику обработки ввода: валидацию фильтров, применение условий отбора, постраничную навигацию, сортировку по столбцам и сохранение параметров фильтрации при изменении представления данных. Состав отображаемой информации утверждён соответствующим нормативным правовым актом ФСИН России, и печатное представление должно строго ему соответствовать.
Это отдельный пользовательский сценарий - проверка корректности параметров и визуальный контроль выборки до её сохранения или печати.</t>
  </si>
  <si>
    <t>Функция обеспечивает управление основными данными сущности "Состав совета воспитателей отряда" и работает с отдельнымы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</si>
  <si>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протоколирование и отображение истории изменений данных сущности "Состав совета воспитателей отряда" и работает с отдельной системной таблицей аудита, связанной с этой сущностью.
Имеет самостоятельное значение, так как включает собственную логику регистрации действий пользователей изолированно от основной таблицы сущности: автоматическое формирование записей журнала при любом изменении основных данных предметной сущности и фильтрацию по параметрам аудита. Работает в режиме чтения - данные пользовательскому редактированию не подлежат. С точки зрения интерфейса реализована отдельной экранной формой. Доступ к функции предоставляется отдельным правом на просмотр журнала изменений.
Это отдельный пользовательский сценарий - аудит изменений сущности.</t>
  </si>
  <si>
    <t>Функция обеспечивает управление основными данными сущности "Заседания совета воспитателей отряда" и работает с отдельнымы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</si>
  <si>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протоколирование и отображение истории изменений данных сущности "Заседания совета воспитателей отряда" и работает с отдельной системной таблицей аудита, связанной с этой сущностью.
Имеет самостоятельное значение, так как включает собственную логику регистрации действий пользователей изолированно от основной таблицы сущности: автоматическое формирование записей журнала при любом изменении основных данных предметной сущности и фильтрацию по параметрам аудита. Работает в режиме чтения - данные пользовательскому редактированию не подлежат. С точки зрения интерфейса реализована отдельной экранной формой. Доступ к функции предоставляется отдельным правом на просмотр журнала изменений.
Это отдельный пользовательский сценарий - аудит изменений сущности.</t>
  </si>
  <si>
    <t>Функция обеспечивает управление основными данными сущности "План работы совета воспитателей отряда" и работает с отдельнымы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</si>
  <si>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протоколирование и отображение истории изменений данных сущности "План работы совета воспитателей отряда" и работает с отдельной системной таблицей аудита, связанной с этой сущностью.
Имеет самостоятельное значение, так как включает собственную логику регистрации действий пользователей изолированно от основной таблицы сущности: автоматическое формирование записей журнала при любом изменении основных данных предметной сущности и фильтрацию по параметрам аудита. Работает в режиме чтения - данные пользовательскому редактированию не подлежат. С точки зрения интерфейса реализована отдельной экранной формой. Доступ к функции предоставляется отдельным правом на просмотр журнала изменений.
Это отдельный пользовательский сценарий - аудит изменений сущности.</t>
  </si>
  <si>
    <t>Функция обеспечивает управление основными данными сущности "Приемы по личным вопросам" и работает с отдельнымы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</si>
  <si>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протоколирование и отображение истории изменений данных сущности "Приемы по личным вопросам" и работает с отдельной системной таблицей аудита, связанной с этой сущностью.
Имеет самостоятельное значение, так как включает собственную логику регистрации действий пользователей изолированно от основной таблицы сущности: автоматическое формирование записей журнала при любом изменении основных данных предметной сущности и фильтрацию по параметрам аудита. Работает в режиме чтения - данные пользовательскому редактированию не подлежат. С точки зрения интерфейса реализована отдельной экранной формой. Доступ к функции предоставляется отдельным правом на просмотр журнала изменений.
Это отдельный пользовательский сценарий - аудит изменений сущности.</t>
  </si>
  <si>
    <t>Функция обеспечивает управление основными данными сущности "Кружковая работа" и работает с отдельнымы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</si>
  <si>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протоколирование и отображение истории изменений данных сущности "Кружковая работа" и работает с отдельной системной таблицей аудита, связанной с этой сущностью.
Имеет самостоятельное значение, так как включает собственную логику регистрации действий пользователей изолированно от основной таблицы сущности: автоматическое формирование записей журнала при любом изменении основных данных предметной сущности и фильтрацию по параметрам аудита. Работает в режиме чтения - данные пользовательскому редактированию не подлежат. С точки зрения интерфейса реализована отдельной экранной формой. Доступ к функции предоставляется отдельным правом на просмотр журнала изменений.
Это отдельный пользовательский сценарий - аудит изменений сущности.</t>
  </si>
  <si>
    <t>Функция обеспечивает управление основными данными сущности "Изъятие личных и ценных вещей" и работает с отдельнымы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</si>
  <si>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протоколирование и отображение истории изменений данных сущности "Изъятие личных и ценных вещей" и работает с отдельной системной таблицей аудита, связанной с этой сущностью.
Имеет самостоятельное значение, так как включает собственную логику регистрации действий пользователей изолированно от основной таблицы сущности: автоматическое формирование записей журнала при любом изменении основных данных предметной сущности и фильтрацию по параметрам аудита. Работает в режиме чтения - данные пользовательскому редактированию не подлежат. С точки зрения интерфейса реализована отдельной экранной формой. Доступ к функции предоставляется отдельным правом на просмотр журнала изменений.
Это отдельный пользовательский сценарий - аудит изменений сущности.</t>
  </si>
  <si>
    <t>Функция обеспечивает управление основными данными сущности "Выявление запрещенных предметов" и работает с отдельнымы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</si>
  <si>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протоколирование и отображение истории изменений данных сущности "Выявление запрещенных предметов" и работает с отдельной системной таблицей аудита, связанной с этой сущностью.
Имеет самостоятельное значение, так как включает собственную логику регистрации действий пользователей изолированно от основной таблицы сущности: автоматическое формирование записей журнала при любом изменении основных данных предметной сущности и фильтрацию по параметрам аудита. Работает в режиме чтения - данные пользовательскому редактированию не подлежат. С точки зрения интерфейса реализована отдельной экранной формой. Доступ к функции предоставляется отдельным правом на просмотр журнала изменений.
Это отдельный пользовательский сценарий - аудит изменений сущности.</t>
  </si>
  <si>
    <t>Функция обеспечивает управление основными данными сущности "Нападения абонентов на сотрудников" и работает с отдельнымы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</si>
  <si>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протоколирование и отображение истории изменений данных сущности "Нападения абонентов на сотрудников" и работает с отдельной системной таблицей аудита, связанной с этой сущностью.
Имеет самостоятельное значение, так как включает собственную логику регистрации действий пользователей изолированно от основной таблицы сущности: автоматическое формирование записей журнала при любом изменении основных данных предметной сущности и фильтрацию по параметрам аудита. Работает в режиме чтения - данные пользовательскому редактированию не подлежат. С точки зрения интерфейса реализована отдельной экранной формой. Доступ к функции предоставляется отдельным правом на просмотр журнала изменений.
Это отдельный пользовательский сценарий - аудит изменений сущности.</t>
  </si>
  <si>
    <t>Функция обеспечивает управление основными данными сущности "Аттестация осужденных" и работает с отдельнымы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</si>
  <si>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протоколирование и отображение истории изменений данных сущности "Аттестация осужденных" и работает с отдельной системной таблицей аудита, связанной с этой сущностью.
Имеет самостоятельное значение, так как включает собственную логику регистрации действий пользователей изолированно от основной таблицы сущности: автоматическое формирование записей журнала при любом изменении основных данных предметной сущности и фильтрацию по параметрам аудита. Работает в режиме чтения - данные пользовательскому редактированию не подлежат. С точки зрения интерфейса реализована отдельной экранной формой. Доступ к функции предоставляется отдельным правом на просмотр журнала изменений.
Это отдельный пользовательский сценарий - аудит изменений сущности.</t>
  </si>
  <si>
    <t>Функция обеспечивает управление основными данными сущности "Краткосрочные выезды за пределы ИЦ" и работает с отдельнымы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</si>
  <si>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протоколирование и отображение истории изменений данных сущности "Краткосрочные выезды за пределы ИЦ" и работает с отдельной системной таблицей аудита, связанной с этой сущностью.
Имеет самостоятельное значение, так как включает собственную логику регистрации действий пользователей изолированно от основной таблицы сущности: автоматическое формирование записей журнала при любом изменении основных данных предметной сущности и фильтрацию по параметрам аудита. Работает в режиме чтения - данные пользовательскому редактированию не подлежат. С точки зрения интерфейса реализована отдельной экранной формой. Доступ к функции предоставляется отдельным правом на просмотр журнала изменений.
Это отдельный пользовательский сценарий - аудит изменений сущности.</t>
  </si>
  <si>
    <t>Функция обеспечивает создание механизма подписания сообщений электронной подписью в части взаимодействия со СМЭВ и работает с криптографической подсистемой.
Имеет самостоятельное значение, так как реализует собственную логику криптографических операций: формирование электронной подписи по подготовленному сообщению, использование сертификата ключа подписи, проверку применимости сертификата и присоединение подписи к сообщению.
Это отдельный сценарий - криптографическое заверение сообщений перед их отправкой во внешнюю систему.</t>
  </si>
  <si>
    <t>Функция обеспечивает управление основными данными сущности "Размещение абонента в отряде"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</si>
  <si>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"Проживание за пределами учреждения"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</si>
  <si>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"Явки на регистраци"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</si>
  <si>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"Надзор за осужденными"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</si>
  <si>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"Беседы с абонентом"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</si>
  <si>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"Посещения абонента сотрудником УИИ"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</si>
  <si>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"Использование ТСК"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</si>
  <si>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"Курсы лечения"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</si>
  <si>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"Административный надзор"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</si>
  <si>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"Условия содержания"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</si>
  <si>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"Обучение абонента"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</si>
  <si>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"Информация о пенсиях (пособиях)"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</si>
  <si>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"Учет работы по ТБУ"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</si>
  <si>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"Занятия в ШПО"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</si>
  <si>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"Учет отпусков"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</si>
  <si>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"Нежелательность пребывания"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</si>
  <si>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"Нарушение мер пресечения"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</si>
  <si>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"Исполнение наказания в виде обязательных, исправительных и принудительных работ"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</si>
  <si>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"Доставка абонентов при выездах в судебные и иные органы"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</si>
  <si>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"Государственные награды"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</si>
  <si>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"Неисправности ТСК"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</si>
  <si>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"План мероприятий начальника отряда"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</si>
  <si>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"Проведенные воспитательные мероприятия"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</si>
  <si>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"Занятия по социально-правовым вопросам"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</si>
  <si>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"Состав совета воспитателей отряда"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</si>
  <si>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"Заседания совета воспитателей отряда"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</si>
  <si>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"План работы совета воспитателей отряда"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</si>
  <si>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"Приемы по личным вопросам"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</si>
  <si>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"Кружковая работа"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</si>
  <si>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"Аттестация осужденных"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</si>
  <si>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"Краткосрочные выезды за пределы ИЦ"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</si>
  <si>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"Изъятие личных и ценных вещей"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</si>
  <si>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"Выявление запрещенных предметов"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</si>
  <si>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Функция обеспечивает управление основными данными сущности "Нападения абонентов на сотрудников" и работает с отдельными таблицами БД.
Имеет самостоятельное значение, так как включает собственную логику работы с данными: добавление, редактирование и просмотр текущих сведений о сущности. С точки зрения интерфейса реализована отдельной экранной формой. Доступ к функции предоставляется отдельным правом, привязанным к работе с предметной сущностью.
Это отдельный пользовательский сценарий - добавление, редактирование и просмотр текущих сведений о сущности.</t>
  </si>
  <si>
    <t>Создание логической группы данных с сохранением информации о сообщениях, направленных в Единый регистр населения (ЕРН)</t>
  </si>
  <si>
    <t>Создание логической группы данных с сохранением информации о сообщениях, направленных в Государственный информационный ресурс воинского учета (ГИР ВУ)</t>
  </si>
  <si>
    <t>Создание механизма направления подготовленных сообщений в Единый регистр населения (ЕРН)</t>
  </si>
  <si>
    <t>Создание механизма направления подготовленных сообщений в Государственный информационный ресурс воинского учета (ГИР ВУ)</t>
  </si>
  <si>
    <t>И.о. заместителя генерального директора 	     __________________           Д.И. Климов</t>
  </si>
  <si>
    <t>1 этап</t>
  </si>
  <si>
    <t>2 этап</t>
  </si>
  <si>
    <t>Итого прочие задачи</t>
  </si>
  <si>
    <t>Общие расчетные трудозатраты, чел.-мес.
(рассчитаны по этапам)</t>
  </si>
  <si>
    <t>Общие расчетные трудозатраты, 
чел.-месяцев</t>
  </si>
  <si>
    <t>`</t>
  </si>
  <si>
    <t>Модуль "Нормативно-справочная информация"</t>
  </si>
  <si>
    <t>Модуль "Учет абонентов"</t>
  </si>
  <si>
    <t>Модуль "Центральная база данных"</t>
  </si>
  <si>
    <t>Модуль "Информационное взаимодействие"</t>
  </si>
  <si>
    <t>Выполнение работ по созданию специального программного обеспечения информационной системы «Паноптикум»</t>
  </si>
  <si>
    <t>2026-2027</t>
  </si>
  <si>
    <t>Общие расчетные трудозатраты, 1 этап
чел.-месяцев</t>
  </si>
  <si>
    <t>Максимальный объем финансирования работ, 
%</t>
  </si>
  <si>
    <t xml:space="preserve">НМЦК 
(с НДС 22%), руб. </t>
  </si>
  <si>
    <t>Дата составления: 28.08.2026</t>
  </si>
  <si>
    <t>Начальная (максимальная) цена контракта составляет: 377 138 481 (Триста семьдесят семь миллионов сто тридцать восемь тысяч четыреста восемьдесят один) рубль 12 копеек, 
в том числе НДС 22% – 68 008 578 (Шестьдесят восемь миллионов восемь тысяч пятьсот семьдесят восемь) рублей 56 копеек</t>
  </si>
  <si>
    <t>НМЦК с учетом Экспертного заключения ГБУ "Аналитический центр" от 27.08.2026 № 1093-5-1-3-270826  с учетом округления, (с НДС 22%), руб.</t>
  </si>
  <si>
    <t>Общие расчетные 
трудозатраты, 2 этап 
чел.-месяцев</t>
  </si>
  <si>
    <t xml:space="preserve">НМЦК с учетом Экспертного заключения ГБУ "Аналитический центр" от 27.08.2026 № 1093-5-1-3-270826 с учетом округления, (с НДС 22%), руб. </t>
  </si>
  <si>
    <t>Наименование функции</t>
  </si>
  <si>
    <t>Работы по модернизации информационных систем и ресурсов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</si>
</sst>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64" formatCode="_-* #,##0.00_-;\-* #,##0.00_-;_-* &quot;-&quot;??_-;_-@_-"/>
    <numFmt numFmtId="165" formatCode="_-* #,##0.00&quot;р.&quot;_-;\-* #,##0.00&quot;р.&quot;_-;_-* &quot;-&quot;??&quot;р.&quot;_-;_-@_-"/>
    <numFmt numFmtId="166" formatCode="0.000"/>
    <numFmt numFmtId="167" formatCode="#,##0.0000"/>
    <numFmt numFmtId="168" formatCode="#,##0.000"/>
    <numFmt numFmtId="169" formatCode="#,##0.0"/>
    <numFmt numFmtId="170" formatCode="_-* #,##0_-;\-* #,##0_-;_-* &quot;-&quot;??_-;_-@_-"/>
    <numFmt numFmtId="171" formatCode="_-* #,##0.000\ _₽_-;\-* #,##0.000\ _₽_-;_-* &quot;-&quot;??\ _₽_-;_-@_-"/>
    <numFmt numFmtId="172" formatCode="_-* #,##0.000_-;\-* #,##0.000_-;_-* &quot;-&quot;??_-;_-@_-"/>
    <numFmt numFmtId="173" formatCode="0.0000"/>
    <numFmt numFmtId="174" formatCode="_-* #,##0.000000000000000000_-;\-* #,##0.000000000000000000_-;_-* &quot;-&quot;??_-;_-@_-"/>
    <numFmt numFmtId="175" formatCode="0.0000000000000%"/>
    <numFmt numFmtId="176" formatCode="0.0000%"/>
    <numFmt numFmtId="177" formatCode="0.00000000000000%"/>
  </numFmts>
  <fonts count="64" x14ac:knownFonts="1">
    <font>
      <sz val="1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1"/>
      <name val="Times New Roman"/>
      <family val="1"/>
      <charset val="204"/>
    </font>
    <font>
      <sz val="10"/>
      <name val="Arial"/>
      <family val="2"/>
    </font>
    <font>
      <sz val="10"/>
      <color indexed="8"/>
      <name val="Times New Roman"/>
      <family val="1"/>
      <charset val="204"/>
    </font>
    <font>
      <b/>
      <sz val="18"/>
      <color indexed="54"/>
      <name val="Calibri Light"/>
      <family val="2"/>
      <charset val="204"/>
    </font>
    <font>
      <b/>
      <sz val="15"/>
      <color indexed="54"/>
      <name val="Calibri"/>
      <family val="2"/>
      <charset val="204"/>
    </font>
    <font>
      <b/>
      <sz val="13"/>
      <color indexed="54"/>
      <name val="Calibri"/>
      <family val="2"/>
      <charset val="204"/>
    </font>
    <font>
      <b/>
      <sz val="11"/>
      <color indexed="54"/>
      <name val="Calibri"/>
      <family val="2"/>
      <charset val="204"/>
    </font>
    <font>
      <sz val="11"/>
      <color indexed="17"/>
      <name val="Calibri"/>
      <family val="2"/>
      <charset val="204"/>
    </font>
    <font>
      <sz val="11"/>
      <color indexed="20"/>
      <name val="Calibri"/>
      <family val="2"/>
      <charset val="204"/>
    </font>
    <font>
      <sz val="11"/>
      <color indexed="60"/>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
      <i/>
      <sz val="11"/>
      <color indexed="23"/>
      <name val="Calibri"/>
      <family val="2"/>
      <charset val="204"/>
    </font>
    <font>
      <b/>
      <sz val="11"/>
      <color indexed="8"/>
      <name val="Calibri"/>
      <family val="2"/>
      <charset val="204"/>
    </font>
    <font>
      <sz val="11"/>
      <color indexed="9"/>
      <name val="Calibri"/>
      <family val="2"/>
      <charset val="204"/>
    </font>
    <font>
      <sz val="11"/>
      <color indexed="8"/>
      <name val="Calibri"/>
      <family val="2"/>
      <charset val="204"/>
    </font>
    <font>
      <sz val="14"/>
      <color rgb="FF000000"/>
      <name val="Times New Roman"/>
      <family val="1"/>
      <charset val="204"/>
    </font>
    <font>
      <sz val="12"/>
      <color rgb="FF000000"/>
      <name val="Times New Roman"/>
      <family val="1"/>
      <charset val="204"/>
    </font>
    <font>
      <sz val="9"/>
      <color theme="1"/>
      <name val="Calibri"/>
      <family val="2"/>
      <charset val="204"/>
      <scheme val="minor"/>
    </font>
    <font>
      <sz val="11"/>
      <color theme="1"/>
      <name val="Calibri"/>
      <family val="2"/>
      <scheme val="minor"/>
    </font>
    <font>
      <sz val="11"/>
      <color rgb="FF006100"/>
      <name val="Times New Roman"/>
      <family val="2"/>
      <charset val="204"/>
    </font>
    <font>
      <sz val="9"/>
      <name val="Calibri"/>
      <family val="2"/>
      <charset val="204"/>
      <scheme val="minor"/>
    </font>
    <font>
      <sz val="11"/>
      <color rgb="FF006100"/>
      <name val="Calibri"/>
      <family val="2"/>
      <charset val="204"/>
      <scheme val="minor"/>
    </font>
    <font>
      <sz val="11"/>
      <color rgb="FF9C6500"/>
      <name val="Calibri"/>
      <family val="2"/>
      <charset val="204"/>
      <scheme val="minor"/>
    </font>
    <font>
      <b/>
      <sz val="9"/>
      <color theme="1"/>
      <name val="Calibri"/>
      <family val="2"/>
      <charset val="204"/>
      <scheme val="minor"/>
    </font>
    <font>
      <sz val="11"/>
      <color rgb="FF9C0006"/>
      <name val="Calibri"/>
      <family val="2"/>
      <charset val="204"/>
      <scheme val="minor"/>
    </font>
    <font>
      <b/>
      <sz val="11"/>
      <color theme="1"/>
      <name val="Times New Roman"/>
      <family val="1"/>
      <charset val="204"/>
    </font>
    <font>
      <sz val="11"/>
      <color theme="1"/>
      <name val="Times New Roman"/>
      <family val="1"/>
      <charset val="204"/>
    </font>
    <font>
      <sz val="12"/>
      <color theme="1"/>
      <name val="Times New Roman"/>
      <family val="1"/>
      <charset val="204"/>
    </font>
    <font>
      <vertAlign val="subscript"/>
      <sz val="12"/>
      <color theme="1"/>
      <name val="Times New Roman"/>
      <family val="1"/>
      <charset val="204"/>
    </font>
    <font>
      <vertAlign val="subscript"/>
      <sz val="14"/>
      <color theme="1"/>
      <name val="Times New Roman"/>
      <family val="1"/>
      <charset val="204"/>
    </font>
    <font>
      <sz val="14"/>
      <color theme="1"/>
      <name val="Times New Roman"/>
      <family val="1"/>
      <charset val="204"/>
    </font>
    <font>
      <b/>
      <sz val="12"/>
      <name val="Times New Roman"/>
      <family val="1"/>
      <charset val="204"/>
    </font>
    <font>
      <b/>
      <vertAlign val="subscript"/>
      <sz val="12"/>
      <name val="Times New Roman"/>
      <family val="1"/>
      <charset val="204"/>
    </font>
    <font>
      <sz val="12"/>
      <name val="Times New Roman"/>
      <family val="1"/>
      <charset val="204"/>
    </font>
    <font>
      <b/>
      <sz val="11"/>
      <name val="Times New Roman"/>
      <family val="1"/>
      <charset val="204"/>
    </font>
    <font>
      <b/>
      <sz val="12"/>
      <color theme="1"/>
      <name val="Times New Roman"/>
      <family val="1"/>
      <charset val="204"/>
    </font>
    <font>
      <b/>
      <sz val="18"/>
      <color theme="1"/>
      <name val="Times New Roman"/>
      <family val="1"/>
      <charset val="204"/>
    </font>
    <font>
      <b/>
      <sz val="14"/>
      <name val="Times New Roman"/>
      <family val="1"/>
      <charset val="204"/>
    </font>
    <font>
      <sz val="12"/>
      <color rgb="FFFF0000"/>
      <name val="Times New Roman"/>
      <family val="1"/>
      <charset val="204"/>
    </font>
    <font>
      <b/>
      <sz val="10"/>
      <name val="Times New Roman"/>
      <family val="1"/>
      <charset val="204"/>
    </font>
    <font>
      <b/>
      <vertAlign val="subscript"/>
      <sz val="10"/>
      <name val="Times New Roman"/>
      <family val="1"/>
      <charset val="204"/>
    </font>
    <font>
      <b/>
      <sz val="14"/>
      <color theme="1"/>
      <name val="Times New Roman"/>
      <family val="1"/>
      <charset val="204"/>
    </font>
    <font>
      <sz val="12"/>
      <color theme="1"/>
      <name val="Calibri"/>
      <family val="2"/>
      <charset val="204"/>
      <scheme val="minor"/>
    </font>
    <font>
      <sz val="11"/>
      <name val="Calibri"/>
      <family val="2"/>
      <charset val="204"/>
      <scheme val="minor"/>
    </font>
    <font>
      <sz val="8"/>
      <name val="Arial"/>
      <family val="2"/>
    </font>
    <font>
      <b/>
      <vertAlign val="subscript"/>
      <sz val="11"/>
      <color theme="1"/>
      <name val="Times New Roman"/>
      <family val="1"/>
      <charset val="204"/>
    </font>
    <font>
      <b/>
      <vertAlign val="subscript"/>
      <sz val="11"/>
      <name val="Times New Roman"/>
      <family val="1"/>
      <charset val="204"/>
    </font>
    <font>
      <b/>
      <sz val="11"/>
      <color rgb="FF006100"/>
      <name val="Times New Roman"/>
      <family val="1"/>
      <charset val="204"/>
    </font>
    <font>
      <sz val="10"/>
      <color theme="1"/>
      <name val="Times New Roman"/>
      <family val="1"/>
      <charset val="204"/>
    </font>
    <font>
      <sz val="14"/>
      <color theme="1"/>
      <name val="Calibri"/>
      <family val="2"/>
      <charset val="204"/>
      <scheme val="minor"/>
    </font>
    <font>
      <sz val="11"/>
      <color rgb="FF006100"/>
      <name val="Times New Roman"/>
      <family val="1"/>
      <charset val="204"/>
    </font>
  </fonts>
  <fills count="26">
    <fill>
      <patternFill patternType="none"/>
    </fill>
    <fill>
      <patternFill patternType="gray125"/>
    </fill>
    <fill>
      <patternFill patternType="solid">
        <fgColor indexed="27"/>
        <bgColor indexed="8"/>
      </patternFill>
    </fill>
    <fill>
      <patternFill patternType="solid">
        <fgColor indexed="47"/>
        <bgColor indexed="8"/>
      </patternFill>
    </fill>
    <fill>
      <patternFill patternType="solid">
        <fgColor indexed="9"/>
        <bgColor indexed="8"/>
      </patternFill>
    </fill>
    <fill>
      <patternFill patternType="solid">
        <fgColor indexed="26"/>
        <bgColor indexed="8"/>
      </patternFill>
    </fill>
    <fill>
      <patternFill patternType="solid">
        <fgColor indexed="31"/>
        <bgColor indexed="8"/>
      </patternFill>
    </fill>
    <fill>
      <patternFill patternType="solid">
        <fgColor indexed="42"/>
        <bgColor indexed="8"/>
      </patternFill>
    </fill>
    <fill>
      <patternFill patternType="solid">
        <fgColor indexed="44"/>
        <bgColor indexed="8"/>
      </patternFill>
    </fill>
    <fill>
      <patternFill patternType="solid">
        <fgColor indexed="22"/>
        <bgColor indexed="8"/>
      </patternFill>
    </fill>
    <fill>
      <patternFill patternType="solid">
        <fgColor indexed="43"/>
        <bgColor indexed="8"/>
      </patternFill>
    </fill>
    <fill>
      <patternFill patternType="solid">
        <fgColor indexed="49"/>
        <bgColor indexed="8"/>
      </patternFill>
    </fill>
    <fill>
      <patternFill patternType="solid">
        <fgColor indexed="57"/>
        <bgColor indexed="8"/>
      </patternFill>
    </fill>
    <fill>
      <patternFill patternType="solid">
        <fgColor indexed="53"/>
        <bgColor indexed="8"/>
      </patternFill>
    </fill>
    <fill>
      <patternFill patternType="solid">
        <fgColor indexed="55"/>
        <bgColor indexed="8"/>
      </patternFill>
    </fill>
    <fill>
      <patternFill patternType="solid">
        <fgColor indexed="51"/>
        <bgColor indexed="8"/>
      </patternFill>
    </fill>
    <fill>
      <patternFill patternType="solid">
        <fgColor indexed="62"/>
        <bgColor indexed="8"/>
      </patternFill>
    </fill>
    <fill>
      <patternFill patternType="solid">
        <fgColor indexed="45"/>
        <bgColor indexed="8"/>
      </patternFill>
    </fill>
    <fill>
      <patternFill patternType="solid">
        <fgColor theme="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rgb="FFC6EFCE"/>
      </patternFill>
    </fill>
    <fill>
      <patternFill patternType="solid">
        <fgColor rgb="FFFFEB9C"/>
      </patternFill>
    </fill>
    <fill>
      <patternFill patternType="solid">
        <fgColor rgb="FFFFC7CE"/>
      </patternFill>
    </fill>
    <fill>
      <patternFill patternType="solid">
        <fgColor theme="9" tint="0.79998168889431442"/>
        <bgColor indexed="64"/>
      </patternFill>
    </fill>
    <fill>
      <patternFill patternType="solid">
        <fgColor rgb="FF92D050"/>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59">
    <xf numFmtId="0" fontId="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3"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8" borderId="0" applyNumberFormat="0" applyBorder="0" applyAlignment="0" applyProtection="0"/>
    <xf numFmtId="0" fontId="27" fillId="10" borderId="0" applyNumberFormat="0" applyBorder="0" applyAlignment="0" applyProtection="0"/>
    <xf numFmtId="0" fontId="26" fillId="8" borderId="0" applyNumberFormat="0" applyBorder="0" applyAlignment="0" applyProtection="0"/>
    <xf numFmtId="0" fontId="26" fillId="3"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1"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2" borderId="0" applyNumberFormat="0" applyBorder="0" applyAlignment="0" applyProtection="0"/>
    <xf numFmtId="0" fontId="18" fillId="3" borderId="1" applyNumberFormat="0" applyAlignment="0" applyProtection="0"/>
    <xf numFmtId="0" fontId="19" fillId="9" borderId="2" applyNumberFormat="0" applyAlignment="0" applyProtection="0"/>
    <xf numFmtId="0" fontId="20" fillId="9" borderId="1" applyNumberFormat="0" applyAlignment="0" applyProtection="0"/>
    <xf numFmtId="165" fontId="7" fillId="0" borderId="0" applyFont="0" applyFill="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25" fillId="0" borderId="6" applyNumberFormat="0" applyFill="0" applyAlignment="0" applyProtection="0"/>
    <xf numFmtId="0" fontId="22" fillId="14" borderId="7" applyNumberFormat="0" applyAlignment="0" applyProtection="0"/>
    <xf numFmtId="0" fontId="11" fillId="0" borderId="0" applyNumberFormat="0" applyFill="0" applyBorder="0" applyAlignment="0" applyProtection="0"/>
    <xf numFmtId="0" fontId="17" fillId="10" borderId="0" applyNumberFormat="0" applyBorder="0" applyAlignment="0" applyProtection="0"/>
    <xf numFmtId="0" fontId="10" fillId="0" borderId="0"/>
    <xf numFmtId="0" fontId="7" fillId="0" borderId="0"/>
    <xf numFmtId="0" fontId="7" fillId="0" borderId="0"/>
    <xf numFmtId="0" fontId="16" fillId="17" borderId="0" applyNumberFormat="0" applyBorder="0" applyAlignment="0" applyProtection="0"/>
    <xf numFmtId="0" fontId="24" fillId="0" borderId="0" applyNumberFormat="0" applyFill="0" applyBorder="0" applyAlignment="0" applyProtection="0"/>
    <xf numFmtId="0" fontId="9" fillId="5" borderId="8" applyNumberFormat="0" applyFont="0" applyAlignment="0" applyProtection="0"/>
    <xf numFmtId="9" fontId="7" fillId="0" borderId="0" applyFont="0" applyFill="0" applyBorder="0" applyAlignment="0" applyProtection="0"/>
    <xf numFmtId="0" fontId="21" fillId="0" borderId="9" applyNumberFormat="0" applyFill="0" applyAlignment="0" applyProtection="0"/>
    <xf numFmtId="0" fontId="23" fillId="0" borderId="0" applyNumberFormat="0" applyFill="0" applyBorder="0" applyAlignment="0" applyProtection="0"/>
    <xf numFmtId="0" fontId="15" fillId="7" borderId="0" applyNumberFormat="0" applyBorder="0" applyAlignment="0" applyProtection="0"/>
    <xf numFmtId="0" fontId="6" fillId="0" borderId="0"/>
    <xf numFmtId="0" fontId="31" fillId="0" borderId="0"/>
    <xf numFmtId="0" fontId="32" fillId="21" borderId="0" applyNumberFormat="0" applyBorder="0" applyAlignment="0" applyProtection="0"/>
    <xf numFmtId="0" fontId="34" fillId="21" borderId="0" applyNumberFormat="0" applyBorder="0" applyAlignment="0" applyProtection="0"/>
    <xf numFmtId="0" fontId="35" fillId="22" borderId="0" applyNumberFormat="0" applyBorder="0" applyAlignment="0" applyProtection="0"/>
    <xf numFmtId="0" fontId="37" fillId="23" borderId="0" applyNumberFormat="0" applyBorder="0" applyAlignment="0" applyProtection="0"/>
    <xf numFmtId="9" fontId="6" fillId="0" borderId="0" applyFont="0" applyFill="0" applyBorder="0" applyAlignment="0" applyProtection="0"/>
    <xf numFmtId="0" fontId="9" fillId="0" borderId="0"/>
    <xf numFmtId="9" fontId="9" fillId="0" borderId="0" applyFont="0" applyFill="0" applyBorder="0" applyAlignment="0" applyProtection="0"/>
    <xf numFmtId="0" fontId="5" fillId="0" borderId="0"/>
    <xf numFmtId="164" fontId="9" fillId="0" borderId="0" applyFont="0" applyFill="0" applyBorder="0" applyAlignment="0" applyProtection="0"/>
    <xf numFmtId="0" fontId="4" fillId="0" borderId="0"/>
  </cellStyleXfs>
  <cellXfs count="205">
    <xf numFmtId="0" fontId="0" fillId="0" borderId="0" xfId="0"/>
    <xf numFmtId="0" fontId="30" fillId="0" borderId="0" xfId="47" applyFont="1"/>
    <xf numFmtId="0" fontId="33" fillId="0" borderId="0" xfId="47" applyFont="1"/>
    <xf numFmtId="0" fontId="36" fillId="0" borderId="0" xfId="47" applyFont="1"/>
    <xf numFmtId="0" fontId="6" fillId="0" borderId="0" xfId="47"/>
    <xf numFmtId="0" fontId="40" fillId="0" borderId="0" xfId="47" applyFont="1"/>
    <xf numFmtId="166" fontId="30" fillId="0" borderId="0" xfId="47" applyNumberFormat="1" applyFont="1"/>
    <xf numFmtId="0" fontId="30" fillId="0" borderId="0" xfId="47" applyFont="1" applyAlignment="1">
      <alignment vertical="top"/>
    </xf>
    <xf numFmtId="0" fontId="5" fillId="0" borderId="0" xfId="56"/>
    <xf numFmtId="4" fontId="39" fillId="0" borderId="0" xfId="56" applyNumberFormat="1" applyFont="1" applyAlignment="1">
      <alignment wrapText="1"/>
    </xf>
    <xf numFmtId="0" fontId="39" fillId="0" borderId="0" xfId="58" applyFont="1"/>
    <xf numFmtId="0" fontId="4" fillId="0" borderId="0" xfId="58"/>
    <xf numFmtId="0" fontId="38" fillId="0" borderId="10" xfId="58" applyFont="1" applyBorder="1" applyAlignment="1">
      <alignment horizontal="center" vertical="center"/>
    </xf>
    <xf numFmtId="0" fontId="38" fillId="0" borderId="0" xfId="56" applyFont="1" applyAlignment="1">
      <alignment horizontal="center"/>
    </xf>
    <xf numFmtId="4" fontId="38" fillId="0" borderId="0" xfId="56" applyNumberFormat="1" applyFont="1" applyAlignment="1">
      <alignment horizontal="center" wrapText="1"/>
    </xf>
    <xf numFmtId="4" fontId="46" fillId="0" borderId="10" xfId="58" applyNumberFormat="1" applyFont="1" applyBorder="1" applyAlignment="1">
      <alignment horizontal="center" vertical="center" wrapText="1"/>
    </xf>
    <xf numFmtId="0" fontId="46" fillId="0" borderId="0" xfId="48" applyFont="1"/>
    <xf numFmtId="0" fontId="44" fillId="0" borderId="0" xfId="48" applyFont="1" applyAlignment="1">
      <alignment horizontal="center"/>
    </xf>
    <xf numFmtId="0" fontId="46" fillId="0" borderId="0" xfId="48" applyFont="1" applyAlignment="1">
      <alignment vertical="center"/>
    </xf>
    <xf numFmtId="0" fontId="51" fillId="0" borderId="0" xfId="48" applyFont="1"/>
    <xf numFmtId="0" fontId="47" fillId="0" borderId="0" xfId="58" applyFont="1"/>
    <xf numFmtId="0" fontId="3" fillId="0" borderId="0" xfId="47" applyFont="1"/>
    <xf numFmtId="0" fontId="55" fillId="0" borderId="0" xfId="47" applyFont="1"/>
    <xf numFmtId="0" fontId="56" fillId="0" borderId="0" xfId="56" applyFont="1"/>
    <xf numFmtId="4" fontId="8" fillId="0" borderId="0" xfId="56" applyNumberFormat="1" applyFont="1" applyAlignment="1">
      <alignment wrapText="1"/>
    </xf>
    <xf numFmtId="0" fontId="47" fillId="0" borderId="0" xfId="56" applyFont="1" applyAlignment="1">
      <alignment horizontal="center"/>
    </xf>
    <xf numFmtId="49" fontId="46" fillId="18" borderId="0" xfId="58" applyNumberFormat="1" applyFont="1" applyFill="1" applyAlignment="1">
      <alignment horizontal="center" vertical="center" wrapText="1" shrinkToFit="1"/>
    </xf>
    <xf numFmtId="0" fontId="46" fillId="0" borderId="0" xfId="58" applyFont="1" applyAlignment="1">
      <alignment horizontal="center" vertical="center" wrapText="1" shrinkToFit="1"/>
    </xf>
    <xf numFmtId="0" fontId="46" fillId="0" borderId="0" xfId="58" applyFont="1" applyAlignment="1">
      <alignment horizontal="center" vertical="center" wrapText="1"/>
    </xf>
    <xf numFmtId="4" fontId="46" fillId="0" borderId="0" xfId="58" applyNumberFormat="1" applyFont="1" applyAlignment="1">
      <alignment horizontal="center" vertical="center" wrapText="1"/>
    </xf>
    <xf numFmtId="0" fontId="44" fillId="0" borderId="0" xfId="58" applyFont="1" applyAlignment="1">
      <alignment horizontal="center" vertical="center" wrapText="1"/>
    </xf>
    <xf numFmtId="4" fontId="4" fillId="0" borderId="0" xfId="58" applyNumberFormat="1"/>
    <xf numFmtId="0" fontId="52" fillId="20" borderId="10" xfId="48" applyFont="1" applyFill="1" applyBorder="1" applyAlignment="1">
      <alignment horizontal="center" vertical="center" wrapText="1"/>
    </xf>
    <xf numFmtId="0" fontId="44" fillId="19" borderId="10" xfId="48" applyFont="1" applyFill="1" applyBorder="1" applyAlignment="1">
      <alignment horizontal="center" vertical="center" wrapText="1"/>
    </xf>
    <xf numFmtId="0" fontId="44" fillId="24" borderId="10" xfId="48" applyFont="1" applyFill="1" applyBorder="1" applyAlignment="1">
      <alignment horizontal="center" vertical="center" wrapText="1"/>
    </xf>
    <xf numFmtId="0" fontId="44" fillId="24" borderId="10" xfId="48" applyFont="1" applyFill="1" applyBorder="1" applyAlignment="1">
      <alignment horizontal="left" vertical="center" wrapText="1"/>
    </xf>
    <xf numFmtId="0" fontId="44" fillId="25" borderId="10" xfId="48" applyFont="1" applyFill="1" applyBorder="1" applyAlignment="1">
      <alignment horizontal="center" vertical="center" wrapText="1"/>
    </xf>
    <xf numFmtId="0" fontId="44" fillId="25" borderId="10" xfId="48" applyFont="1" applyFill="1" applyBorder="1" applyAlignment="1">
      <alignment horizontal="left" vertical="center" wrapText="1"/>
    </xf>
    <xf numFmtId="0" fontId="46" fillId="0" borderId="10" xfId="48" applyFont="1" applyBorder="1" applyAlignment="1">
      <alignment horizontal="center" vertical="center"/>
    </xf>
    <xf numFmtId="0" fontId="46" fillId="0" borderId="10" xfId="48" applyFont="1" applyBorder="1" applyAlignment="1">
      <alignment horizontal="left" vertical="top" wrapText="1"/>
    </xf>
    <xf numFmtId="2" fontId="47" fillId="0" borderId="10" xfId="51" applyNumberFormat="1" applyFont="1" applyFill="1" applyBorder="1" applyAlignment="1">
      <alignment horizontal="center" vertical="center"/>
    </xf>
    <xf numFmtId="0" fontId="47" fillId="0" borderId="10" xfId="52" applyFont="1" applyFill="1" applyBorder="1" applyAlignment="1">
      <alignment horizontal="center" vertical="center"/>
    </xf>
    <xf numFmtId="2" fontId="47" fillId="0" borderId="10" xfId="50" applyNumberFormat="1" applyFont="1" applyFill="1" applyBorder="1" applyAlignment="1">
      <alignment horizontal="center" vertical="center" wrapText="1"/>
    </xf>
    <xf numFmtId="2" fontId="47" fillId="0" borderId="10" xfId="50" applyNumberFormat="1" applyFont="1" applyFill="1" applyBorder="1" applyAlignment="1">
      <alignment horizontal="center" vertical="center"/>
    </xf>
    <xf numFmtId="2" fontId="8" fillId="0" borderId="10" xfId="51" applyNumberFormat="1" applyFont="1" applyFill="1" applyBorder="1" applyAlignment="1">
      <alignment horizontal="center" vertical="center" wrapText="1"/>
    </xf>
    <xf numFmtId="170" fontId="39" fillId="0" borderId="10" xfId="57" applyNumberFormat="1" applyFont="1" applyFill="1" applyBorder="1" applyAlignment="1">
      <alignment horizontal="center" vertical="center"/>
    </xf>
    <xf numFmtId="10" fontId="39" fillId="0" borderId="10" xfId="55" applyNumberFormat="1" applyFont="1" applyFill="1" applyBorder="1" applyAlignment="1">
      <alignment horizontal="center" vertical="center"/>
    </xf>
    <xf numFmtId="170" fontId="38" fillId="0" borderId="10" xfId="57" applyNumberFormat="1" applyFont="1" applyFill="1" applyBorder="1" applyAlignment="1">
      <alignment horizontal="center" vertical="center"/>
    </xf>
    <xf numFmtId="10" fontId="38" fillId="0" borderId="10" xfId="55" applyNumberFormat="1" applyFont="1" applyFill="1" applyBorder="1" applyAlignment="1">
      <alignment horizontal="center" vertical="center"/>
    </xf>
    <xf numFmtId="0" fontId="39" fillId="0" borderId="0" xfId="47" applyFont="1" applyAlignment="1">
      <alignment horizontal="center" vertical="center"/>
    </xf>
    <xf numFmtId="166" fontId="39" fillId="0" borderId="0" xfId="47" applyNumberFormat="1" applyFont="1" applyAlignment="1">
      <alignment horizontal="center" vertical="center"/>
    </xf>
    <xf numFmtId="0" fontId="8" fillId="0" borderId="0" xfId="47" applyFont="1" applyAlignment="1">
      <alignment horizontal="center" vertical="center"/>
    </xf>
    <xf numFmtId="2" fontId="39" fillId="0" borderId="0" xfId="47" applyNumberFormat="1" applyFont="1" applyAlignment="1">
      <alignment horizontal="center" vertical="center"/>
    </xf>
    <xf numFmtId="0" fontId="39" fillId="0" borderId="10" xfId="47" applyFont="1" applyBorder="1" applyAlignment="1">
      <alignment horizontal="left" vertical="center"/>
    </xf>
    <xf numFmtId="0" fontId="38" fillId="0" borderId="10" xfId="47" applyFont="1" applyBorder="1" applyAlignment="1">
      <alignment horizontal="left" vertical="center"/>
    </xf>
    <xf numFmtId="0" fontId="46" fillId="0" borderId="10" xfId="48" applyFont="1" applyBorder="1" applyAlignment="1">
      <alignment horizontal="center" vertical="center" wrapText="1"/>
    </xf>
    <xf numFmtId="1" fontId="46" fillId="0" borderId="10" xfId="48" applyNumberFormat="1" applyFont="1" applyBorder="1" applyAlignment="1">
      <alignment horizontal="center" vertical="center" wrapText="1"/>
    </xf>
    <xf numFmtId="49" fontId="39" fillId="0" borderId="0" xfId="47" applyNumberFormat="1" applyFont="1" applyAlignment="1">
      <alignment horizontal="center" vertical="center"/>
    </xf>
    <xf numFmtId="49" fontId="30" fillId="0" borderId="0" xfId="47" applyNumberFormat="1" applyFont="1"/>
    <xf numFmtId="49" fontId="60" fillId="0" borderId="10" xfId="50" applyNumberFormat="1" applyFont="1" applyFill="1" applyBorder="1" applyAlignment="1">
      <alignment horizontal="center" vertical="center"/>
    </xf>
    <xf numFmtId="4" fontId="8" fillId="0" borderId="10" xfId="56" applyNumberFormat="1" applyFont="1" applyBorder="1" applyAlignment="1">
      <alignment horizontal="center" vertical="center" wrapText="1"/>
    </xf>
    <xf numFmtId="4" fontId="39" fillId="0" borderId="10" xfId="56" applyNumberFormat="1" applyFont="1" applyBorder="1" applyAlignment="1">
      <alignment horizontal="center" vertical="center" wrapText="1"/>
    </xf>
    <xf numFmtId="0" fontId="39" fillId="0" borderId="10" xfId="56" applyFont="1" applyBorder="1" applyAlignment="1">
      <alignment horizontal="center" vertical="center" wrapText="1"/>
    </xf>
    <xf numFmtId="9" fontId="38" fillId="0" borderId="10" xfId="55" applyFont="1" applyFill="1" applyBorder="1" applyAlignment="1">
      <alignment horizontal="center" vertical="center"/>
    </xf>
    <xf numFmtId="9" fontId="39" fillId="0" borderId="10" xfId="55" applyFont="1" applyFill="1" applyBorder="1" applyAlignment="1">
      <alignment horizontal="center" vertical="center"/>
    </xf>
    <xf numFmtId="0" fontId="8" fillId="0" borderId="10" xfId="56" applyFont="1" applyBorder="1" applyAlignment="1">
      <alignment horizontal="center" vertical="center" wrapText="1"/>
    </xf>
    <xf numFmtId="3" fontId="39" fillId="0" borderId="10" xfId="56" applyNumberFormat="1" applyFont="1" applyBorder="1" applyAlignment="1">
      <alignment horizontal="center" vertical="center" wrapText="1"/>
    </xf>
    <xf numFmtId="0" fontId="39" fillId="0" borderId="10" xfId="47" applyFont="1" applyBorder="1" applyAlignment="1">
      <alignment horizontal="center" vertical="center" wrapText="1"/>
    </xf>
    <xf numFmtId="4" fontId="39" fillId="0" borderId="10" xfId="47" applyNumberFormat="1" applyFont="1" applyBorder="1" applyAlignment="1">
      <alignment horizontal="center" vertical="center" wrapText="1"/>
    </xf>
    <xf numFmtId="4" fontId="8" fillId="0" borderId="0" xfId="47" applyNumberFormat="1" applyFont="1" applyAlignment="1">
      <alignment wrapText="1"/>
    </xf>
    <xf numFmtId="4" fontId="39" fillId="0" borderId="0" xfId="47" applyNumberFormat="1" applyFont="1" applyAlignment="1">
      <alignment wrapText="1"/>
    </xf>
    <xf numFmtId="4" fontId="39" fillId="0" borderId="0" xfId="56" applyNumberFormat="1" applyFont="1"/>
    <xf numFmtId="167" fontId="8" fillId="0" borderId="10" xfId="56" applyNumberFormat="1" applyFont="1" applyBorder="1" applyAlignment="1">
      <alignment horizontal="center" vertical="center" wrapText="1"/>
    </xf>
    <xf numFmtId="0" fontId="40" fillId="0" borderId="10" xfId="47" applyFont="1" applyBorder="1" applyAlignment="1">
      <alignment horizontal="center" vertical="center" wrapText="1"/>
    </xf>
    <xf numFmtId="0" fontId="40" fillId="0" borderId="10" xfId="47" applyFont="1" applyBorder="1" applyAlignment="1">
      <alignment vertical="center" wrapText="1"/>
    </xf>
    <xf numFmtId="0" fontId="8" fillId="0" borderId="10" xfId="0" applyFont="1" applyBorder="1" applyAlignment="1">
      <alignment horizontal="center" vertical="center" wrapText="1"/>
    </xf>
    <xf numFmtId="0" fontId="2" fillId="0" borderId="0" xfId="47" applyFont="1"/>
    <xf numFmtId="0" fontId="46" fillId="0" borderId="0" xfId="0" applyFont="1" applyAlignment="1">
      <alignment wrapText="1"/>
    </xf>
    <xf numFmtId="0" fontId="0" fillId="0" borderId="0" xfId="0" applyAlignment="1">
      <alignment wrapText="1"/>
    </xf>
    <xf numFmtId="0" fontId="46" fillId="0" borderId="10" xfId="0" applyFont="1" applyBorder="1" applyAlignment="1">
      <alignment horizontal="left" vertical="center" wrapText="1"/>
    </xf>
    <xf numFmtId="0" fontId="40" fillId="0" borderId="10" xfId="58" applyFont="1" applyBorder="1" applyAlignment="1">
      <alignment horizontal="center" vertical="center" wrapText="1"/>
    </xf>
    <xf numFmtId="0" fontId="46" fillId="0" borderId="10" xfId="58" applyFont="1" applyBorder="1" applyAlignment="1">
      <alignment horizontal="center" vertical="center" wrapText="1"/>
    </xf>
    <xf numFmtId="0" fontId="46" fillId="18" borderId="10" xfId="48" applyFont="1" applyFill="1" applyBorder="1" applyAlignment="1">
      <alignment horizontal="center" vertical="center"/>
    </xf>
    <xf numFmtId="0" fontId="46" fillId="18" borderId="10" xfId="48" applyFont="1" applyFill="1" applyBorder="1" applyAlignment="1">
      <alignment horizontal="left" vertical="top" wrapText="1"/>
    </xf>
    <xf numFmtId="4" fontId="8" fillId="18" borderId="10" xfId="56" applyNumberFormat="1" applyFont="1" applyFill="1" applyBorder="1" applyAlignment="1">
      <alignment horizontal="center" vertical="center" wrapText="1"/>
    </xf>
    <xf numFmtId="0" fontId="46" fillId="0" borderId="15" xfId="48" applyFont="1" applyBorder="1" applyAlignment="1">
      <alignment horizontal="center" vertical="center" wrapText="1"/>
    </xf>
    <xf numFmtId="0" fontId="46" fillId="18" borderId="10" xfId="48" applyFont="1" applyFill="1" applyBorder="1" applyAlignment="1">
      <alignment horizontal="center" vertical="center" wrapText="1"/>
    </xf>
    <xf numFmtId="0" fontId="46" fillId="18" borderId="14" xfId="48" applyFont="1" applyFill="1" applyBorder="1" applyAlignment="1">
      <alignment horizontal="center" vertical="center" wrapText="1"/>
    </xf>
    <xf numFmtId="0" fontId="46" fillId="18" borderId="15" xfId="48" applyFont="1" applyFill="1" applyBorder="1" applyAlignment="1">
      <alignment horizontal="center" vertical="center" wrapText="1"/>
    </xf>
    <xf numFmtId="0" fontId="44" fillId="20" borderId="16" xfId="48" applyFont="1" applyFill="1" applyBorder="1" applyAlignment="1">
      <alignment horizontal="center" vertical="center" wrapText="1"/>
    </xf>
    <xf numFmtId="0" fontId="46" fillId="18" borderId="10" xfId="48" applyFont="1" applyFill="1" applyBorder="1" applyAlignment="1">
      <alignment horizontal="left" vertical="center" wrapText="1"/>
    </xf>
    <xf numFmtId="0" fontId="46" fillId="0" borderId="10" xfId="48" applyFont="1" applyBorder="1" applyAlignment="1">
      <alignment horizontal="left" vertical="center" wrapText="1"/>
    </xf>
    <xf numFmtId="0" fontId="44" fillId="25" borderId="14" xfId="48" applyFont="1" applyFill="1" applyBorder="1" applyAlignment="1">
      <alignment horizontal="center" vertical="center" wrapText="1"/>
    </xf>
    <xf numFmtId="0" fontId="4" fillId="0" borderId="0" xfId="58" applyAlignment="1">
      <alignment wrapText="1"/>
    </xf>
    <xf numFmtId="1" fontId="46" fillId="0" borderId="10" xfId="48" applyNumberFormat="1" applyFont="1" applyBorder="1" applyAlignment="1">
      <alignment horizontal="left" vertical="center" wrapText="1"/>
    </xf>
    <xf numFmtId="0" fontId="46" fillId="0" borderId="10" xfId="48" applyFont="1" applyBorder="1" applyAlignment="1">
      <alignment vertical="center" wrapText="1"/>
    </xf>
    <xf numFmtId="4" fontId="62" fillId="0" borderId="0" xfId="58" applyNumberFormat="1" applyFont="1" applyAlignment="1">
      <alignment horizontal="center" vertical="center"/>
    </xf>
    <xf numFmtId="0" fontId="38" fillId="0" borderId="10" xfId="47" applyFont="1" applyBorder="1" applyAlignment="1">
      <alignment horizontal="center" vertical="center" wrapText="1"/>
    </xf>
    <xf numFmtId="49" fontId="39" fillId="0" borderId="10" xfId="47" applyNumberFormat="1" applyFont="1" applyFill="1" applyBorder="1" applyAlignment="1">
      <alignment horizontal="center" vertical="center"/>
    </xf>
    <xf numFmtId="0" fontId="39" fillId="0" borderId="10" xfId="47" applyFont="1" applyFill="1" applyBorder="1" applyAlignment="1">
      <alignment horizontal="left" vertical="center" wrapText="1"/>
    </xf>
    <xf numFmtId="3" fontId="8" fillId="0" borderId="10" xfId="47" applyNumberFormat="1" applyFont="1" applyFill="1" applyBorder="1" applyAlignment="1">
      <alignment horizontal="center" vertical="center"/>
    </xf>
    <xf numFmtId="3" fontId="47" fillId="0" borderId="10" xfId="47" applyNumberFormat="1" applyFont="1" applyFill="1" applyBorder="1" applyAlignment="1">
      <alignment horizontal="center" vertical="center"/>
    </xf>
    <xf numFmtId="1" fontId="39" fillId="0" borderId="10" xfId="47" applyNumberFormat="1" applyFont="1" applyFill="1" applyBorder="1" applyAlignment="1">
      <alignment horizontal="center" vertical="center"/>
    </xf>
    <xf numFmtId="1" fontId="38" fillId="0" borderId="10" xfId="47" applyNumberFormat="1" applyFont="1" applyFill="1" applyBorder="1" applyAlignment="1">
      <alignment horizontal="center" vertical="center"/>
    </xf>
    <xf numFmtId="1" fontId="39" fillId="0" borderId="10" xfId="47" applyNumberFormat="1" applyFont="1" applyFill="1" applyBorder="1" applyAlignment="1">
      <alignment horizontal="center" vertical="center" wrapText="1"/>
    </xf>
    <xf numFmtId="166" fontId="39" fillId="0" borderId="10" xfId="47" applyNumberFormat="1" applyFont="1" applyFill="1" applyBorder="1" applyAlignment="1">
      <alignment horizontal="center" vertical="center"/>
    </xf>
    <xf numFmtId="4" fontId="39" fillId="0" borderId="10" xfId="47" applyNumberFormat="1" applyFont="1" applyFill="1" applyBorder="1" applyAlignment="1">
      <alignment horizontal="center" vertical="center"/>
    </xf>
    <xf numFmtId="171" fontId="39" fillId="0" borderId="0" xfId="47" applyNumberFormat="1" applyFont="1" applyAlignment="1">
      <alignment horizontal="center" vertical="center"/>
    </xf>
    <xf numFmtId="0" fontId="39" fillId="0" borderId="0" xfId="47" applyFont="1" applyBorder="1" applyAlignment="1">
      <alignment horizontal="center" vertical="center" wrapText="1"/>
    </xf>
    <xf numFmtId="4" fontId="39" fillId="0" borderId="0" xfId="47" applyNumberFormat="1" applyFont="1" applyBorder="1" applyAlignment="1">
      <alignment horizontal="center" vertical="center" wrapText="1"/>
    </xf>
    <xf numFmtId="10" fontId="39" fillId="0" borderId="0" xfId="47" applyNumberFormat="1" applyFont="1" applyBorder="1" applyAlignment="1">
      <alignment horizontal="center" vertical="center" wrapText="1"/>
    </xf>
    <xf numFmtId="0" fontId="38" fillId="0" borderId="10" xfId="47" applyFont="1" applyBorder="1" applyAlignment="1">
      <alignment horizontal="center" vertical="center" wrapText="1"/>
    </xf>
    <xf numFmtId="168" fontId="39" fillId="0" borderId="10" xfId="47" applyNumberFormat="1" applyFont="1" applyFill="1" applyBorder="1" applyAlignment="1">
      <alignment horizontal="center" vertical="center"/>
    </xf>
    <xf numFmtId="169" fontId="39" fillId="0" borderId="10" xfId="47" applyNumberFormat="1" applyFont="1" applyFill="1" applyBorder="1" applyAlignment="1">
      <alignment horizontal="center" vertical="center"/>
    </xf>
    <xf numFmtId="4" fontId="39" fillId="0" borderId="10" xfId="56" applyNumberFormat="1" applyFont="1" applyFill="1" applyBorder="1" applyAlignment="1">
      <alignment horizontal="center" vertical="center" wrapText="1"/>
    </xf>
    <xf numFmtId="4" fontId="38" fillId="0" borderId="10" xfId="56" applyNumberFormat="1" applyFont="1" applyFill="1" applyBorder="1" applyAlignment="1">
      <alignment horizontal="center" wrapText="1"/>
    </xf>
    <xf numFmtId="0" fontId="38" fillId="0" borderId="10" xfId="47" applyFont="1" applyFill="1" applyBorder="1" applyAlignment="1">
      <alignment vertical="center" wrapText="1"/>
    </xf>
    <xf numFmtId="0" fontId="38" fillId="0" borderId="10" xfId="47" applyFont="1" applyFill="1" applyBorder="1" applyAlignment="1">
      <alignment horizontal="center" vertical="center"/>
    </xf>
    <xf numFmtId="0" fontId="47" fillId="0" borderId="10" xfId="47" applyFont="1" applyFill="1" applyBorder="1" applyAlignment="1">
      <alignment horizontal="center" vertical="center"/>
    </xf>
    <xf numFmtId="0" fontId="38" fillId="0" borderId="10" xfId="47" applyFont="1" applyFill="1" applyBorder="1" applyAlignment="1">
      <alignment horizontal="left" vertical="center" wrapText="1"/>
    </xf>
    <xf numFmtId="3" fontId="38" fillId="0" borderId="10" xfId="47" applyNumberFormat="1" applyFont="1" applyFill="1" applyBorder="1" applyAlignment="1">
      <alignment horizontal="center" vertical="center"/>
    </xf>
    <xf numFmtId="0" fontId="38" fillId="0" borderId="10" xfId="47" applyFont="1" applyFill="1" applyBorder="1" applyAlignment="1">
      <alignment horizontal="center" vertical="center" wrapText="1"/>
    </xf>
    <xf numFmtId="166" fontId="38" fillId="0" borderId="10" xfId="47" applyNumberFormat="1" applyFont="1" applyFill="1" applyBorder="1" applyAlignment="1">
      <alignment horizontal="center" vertical="center"/>
    </xf>
    <xf numFmtId="4" fontId="38" fillId="0" borderId="10" xfId="47" applyNumberFormat="1" applyFont="1" applyFill="1" applyBorder="1" applyAlignment="1">
      <alignment horizontal="center" vertical="center"/>
    </xf>
    <xf numFmtId="168" fontId="38" fillId="0" borderId="10" xfId="47" applyNumberFormat="1" applyFont="1" applyFill="1" applyBorder="1" applyAlignment="1">
      <alignment horizontal="center" vertical="center"/>
    </xf>
    <xf numFmtId="0" fontId="38" fillId="0" borderId="10" xfId="47" applyFont="1" applyFill="1" applyBorder="1" applyAlignment="1">
      <alignment horizontal="center" vertical="center" wrapText="1"/>
    </xf>
    <xf numFmtId="0" fontId="47" fillId="0" borderId="10" xfId="47" applyFont="1" applyFill="1" applyBorder="1" applyAlignment="1">
      <alignment horizontal="center" vertical="center"/>
    </xf>
    <xf numFmtId="49" fontId="63" fillId="0" borderId="10" xfId="50" applyNumberFormat="1" applyFont="1" applyFill="1" applyBorder="1" applyAlignment="1">
      <alignment horizontal="center" vertical="center"/>
    </xf>
    <xf numFmtId="49" fontId="60" fillId="0" borderId="0" xfId="50" applyNumberFormat="1" applyFont="1" applyFill="1" applyBorder="1" applyAlignment="1">
      <alignment horizontal="center" vertical="center"/>
    </xf>
    <xf numFmtId="0" fontId="38" fillId="0" borderId="0" xfId="47" applyFont="1" applyFill="1" applyBorder="1" applyAlignment="1">
      <alignment horizontal="left" vertical="center" wrapText="1"/>
    </xf>
    <xf numFmtId="3" fontId="38" fillId="0" borderId="0" xfId="47" applyNumberFormat="1" applyFont="1" applyFill="1" applyBorder="1" applyAlignment="1">
      <alignment horizontal="center" vertical="center"/>
    </xf>
    <xf numFmtId="0" fontId="38" fillId="0" borderId="0" xfId="47" applyFont="1" applyFill="1" applyBorder="1" applyAlignment="1">
      <alignment horizontal="center" vertical="center" wrapText="1"/>
    </xf>
    <xf numFmtId="166" fontId="38" fillId="0" borderId="0" xfId="47" applyNumberFormat="1" applyFont="1" applyFill="1" applyBorder="1" applyAlignment="1">
      <alignment horizontal="center" vertical="center"/>
    </xf>
    <xf numFmtId="2" fontId="47" fillId="0" borderId="0" xfId="51" applyNumberFormat="1" applyFont="1" applyFill="1" applyBorder="1" applyAlignment="1">
      <alignment horizontal="center" vertical="center"/>
    </xf>
    <xf numFmtId="0" fontId="47" fillId="0" borderId="0" xfId="52" applyFont="1" applyFill="1" applyBorder="1" applyAlignment="1">
      <alignment horizontal="center" vertical="center"/>
    </xf>
    <xf numFmtId="2" fontId="47" fillId="0" borderId="0" xfId="50" applyNumberFormat="1" applyFont="1" applyFill="1" applyBorder="1" applyAlignment="1">
      <alignment horizontal="center" vertical="center" wrapText="1"/>
    </xf>
    <xf numFmtId="2" fontId="47" fillId="0" borderId="0" xfId="50" applyNumberFormat="1" applyFont="1" applyFill="1" applyBorder="1" applyAlignment="1">
      <alignment horizontal="center" vertical="center"/>
    </xf>
    <xf numFmtId="4" fontId="38" fillId="0" borderId="0" xfId="47" applyNumberFormat="1" applyFont="1" applyFill="1" applyBorder="1" applyAlignment="1">
      <alignment horizontal="center" vertical="center"/>
    </xf>
    <xf numFmtId="4" fontId="47" fillId="0" borderId="0" xfId="47" applyNumberFormat="1" applyFont="1" applyFill="1" applyBorder="1" applyAlignment="1">
      <alignment horizontal="center" vertical="center"/>
    </xf>
    <xf numFmtId="9" fontId="38" fillId="0" borderId="0" xfId="55" applyFont="1" applyFill="1" applyBorder="1" applyAlignment="1">
      <alignment horizontal="center" vertical="center"/>
    </xf>
    <xf numFmtId="3" fontId="39" fillId="0" borderId="10" xfId="47" applyNumberFormat="1" applyFont="1" applyFill="1" applyBorder="1" applyAlignment="1">
      <alignment horizontal="center" vertical="center"/>
    </xf>
    <xf numFmtId="168" fontId="38" fillId="0" borderId="0" xfId="47" applyNumberFormat="1" applyFont="1" applyFill="1" applyBorder="1" applyAlignment="1">
      <alignment horizontal="center" vertical="center"/>
    </xf>
    <xf numFmtId="4" fontId="47" fillId="0" borderId="10" xfId="47" applyNumberFormat="1" applyFont="1" applyFill="1" applyBorder="1" applyAlignment="1">
      <alignment horizontal="center" vertical="center"/>
    </xf>
    <xf numFmtId="0" fontId="48" fillId="0" borderId="10" xfId="58" applyFont="1" applyBorder="1" applyAlignment="1">
      <alignment horizontal="center" vertical="center" wrapText="1"/>
    </xf>
    <xf numFmtId="173" fontId="8" fillId="0" borderId="0" xfId="47" applyNumberFormat="1" applyFont="1" applyFill="1" applyAlignment="1">
      <alignment horizontal="center" vertical="center"/>
    </xf>
    <xf numFmtId="49" fontId="48" fillId="18" borderId="10" xfId="58" applyNumberFormat="1" applyFont="1" applyFill="1" applyBorder="1" applyAlignment="1">
      <alignment horizontal="center" vertical="center" wrapText="1" shrinkToFit="1"/>
    </xf>
    <xf numFmtId="0" fontId="48" fillId="0" borderId="10" xfId="58" applyFont="1" applyBorder="1" applyAlignment="1">
      <alignment horizontal="center" vertical="center" wrapText="1" shrinkToFit="1"/>
    </xf>
    <xf numFmtId="4" fontId="40" fillId="0" borderId="10" xfId="58" applyNumberFormat="1" applyFont="1" applyBorder="1" applyAlignment="1">
      <alignment horizontal="center" vertical="center" wrapText="1"/>
    </xf>
    <xf numFmtId="172" fontId="8" fillId="0" borderId="0" xfId="47" applyNumberFormat="1" applyFont="1" applyFill="1" applyBorder="1" applyAlignment="1">
      <alignment horizontal="center"/>
    </xf>
    <xf numFmtId="4" fontId="39" fillId="0" borderId="10" xfId="57" applyNumberFormat="1" applyFont="1" applyFill="1" applyBorder="1" applyAlignment="1">
      <alignment horizontal="right" vertical="center"/>
    </xf>
    <xf numFmtId="168" fontId="39" fillId="0" borderId="10" xfId="57" applyNumberFormat="1" applyFont="1" applyFill="1" applyBorder="1" applyAlignment="1">
      <alignment horizontal="right" vertical="center"/>
    </xf>
    <xf numFmtId="168" fontId="38" fillId="0" borderId="10" xfId="47" applyNumberFormat="1" applyFont="1" applyFill="1" applyBorder="1" applyAlignment="1">
      <alignment vertical="center" wrapText="1"/>
    </xf>
    <xf numFmtId="168" fontId="39" fillId="0" borderId="10" xfId="47" applyNumberFormat="1" applyFont="1" applyBorder="1" applyAlignment="1">
      <alignment horizontal="center" vertical="center" wrapText="1"/>
    </xf>
    <xf numFmtId="174" fontId="8" fillId="0" borderId="0" xfId="47" applyNumberFormat="1" applyFont="1" applyFill="1" applyBorder="1" applyAlignment="1">
      <alignment horizontal="center"/>
    </xf>
    <xf numFmtId="4" fontId="8" fillId="0" borderId="10" xfId="47" applyNumberFormat="1" applyFont="1" applyFill="1" applyBorder="1" applyAlignment="1">
      <alignment horizontal="center" vertical="center" wrapText="1"/>
    </xf>
    <xf numFmtId="172" fontId="8" fillId="0" borderId="10" xfId="47" applyNumberFormat="1" applyFont="1" applyFill="1" applyBorder="1" applyAlignment="1">
      <alignment horizontal="center" vertical="center"/>
    </xf>
    <xf numFmtId="167" fontId="39" fillId="0" borderId="0" xfId="47" applyNumberFormat="1" applyFont="1" applyBorder="1" applyAlignment="1">
      <alignment horizontal="center" vertical="center" wrapText="1"/>
    </xf>
    <xf numFmtId="167" fontId="8" fillId="0" borderId="0" xfId="47" applyNumberFormat="1" applyFont="1" applyFill="1" applyBorder="1" applyAlignment="1">
      <alignment horizontal="center"/>
    </xf>
    <xf numFmtId="175" fontId="39" fillId="0" borderId="10" xfId="56" applyNumberFormat="1" applyFont="1" applyBorder="1" applyAlignment="1"/>
    <xf numFmtId="175" fontId="39" fillId="0" borderId="10" xfId="56" applyNumberFormat="1" applyFont="1" applyBorder="1" applyAlignment="1">
      <alignment vertical="center"/>
    </xf>
    <xf numFmtId="176" fontId="8" fillId="0" borderId="10" xfId="47" applyNumberFormat="1" applyFont="1" applyFill="1" applyBorder="1" applyAlignment="1">
      <alignment horizontal="center"/>
    </xf>
    <xf numFmtId="177" fontId="8" fillId="0" borderId="10" xfId="47" applyNumberFormat="1" applyFont="1" applyFill="1" applyBorder="1" applyAlignment="1">
      <alignment horizontal="center"/>
    </xf>
    <xf numFmtId="4" fontId="5" fillId="0" borderId="0" xfId="56" applyNumberFormat="1"/>
    <xf numFmtId="177" fontId="40" fillId="0" borderId="0" xfId="47" applyNumberFormat="1" applyFont="1"/>
    <xf numFmtId="4" fontId="8" fillId="0" borderId="0" xfId="47" applyNumberFormat="1" applyFont="1" applyFill="1" applyBorder="1" applyAlignment="1">
      <alignment horizontal="center" vertical="center" wrapText="1"/>
    </xf>
    <xf numFmtId="172" fontId="8" fillId="0" borderId="0" xfId="47" applyNumberFormat="1" applyFont="1" applyFill="1" applyBorder="1" applyAlignment="1">
      <alignment horizontal="center" vertical="center"/>
    </xf>
    <xf numFmtId="4" fontId="44" fillId="0" borderId="10" xfId="58" applyNumberFormat="1" applyFont="1" applyFill="1" applyBorder="1" applyAlignment="1">
      <alignment horizontal="center" vertical="center" wrapText="1"/>
    </xf>
    <xf numFmtId="4" fontId="44" fillId="0" borderId="10" xfId="58" applyNumberFormat="1" applyFont="1" applyBorder="1" applyAlignment="1">
      <alignment horizontal="center" vertical="center" wrapText="1"/>
    </xf>
    <xf numFmtId="4" fontId="39" fillId="0" borderId="0" xfId="56" applyNumberFormat="1" applyFont="1" applyBorder="1" applyAlignment="1">
      <alignment horizontal="center" vertical="center" wrapText="1"/>
    </xf>
    <xf numFmtId="4" fontId="8" fillId="0" borderId="0" xfId="56" applyNumberFormat="1" applyFont="1" applyBorder="1" applyAlignment="1">
      <alignment horizontal="center" vertical="center" wrapText="1"/>
    </xf>
    <xf numFmtId="49" fontId="40" fillId="0" borderId="0" xfId="58" applyNumberFormat="1" applyFont="1" applyAlignment="1">
      <alignment horizontal="left" wrapText="1"/>
    </xf>
    <xf numFmtId="0" fontId="39" fillId="0" borderId="0" xfId="58" applyFont="1" applyAlignment="1">
      <alignment horizontal="center"/>
    </xf>
    <xf numFmtId="0" fontId="46" fillId="0" borderId="10" xfId="58" applyFont="1" applyBorder="1" applyAlignment="1">
      <alignment horizontal="center" vertical="center" wrapText="1"/>
    </xf>
    <xf numFmtId="0" fontId="50" fillId="0" borderId="0" xfId="58" applyFont="1" applyAlignment="1">
      <alignment horizontal="center" vertical="center" wrapText="1"/>
    </xf>
    <xf numFmtId="0" fontId="39" fillId="0" borderId="0" xfId="58" applyFont="1" applyAlignment="1">
      <alignment horizontal="right" vertical="top" wrapText="1"/>
    </xf>
    <xf numFmtId="49" fontId="54" fillId="0" borderId="0" xfId="58" applyNumberFormat="1" applyFont="1" applyAlignment="1">
      <alignment horizontal="left" wrapText="1"/>
    </xf>
    <xf numFmtId="49" fontId="48" fillId="18" borderId="10" xfId="58" applyNumberFormat="1" applyFont="1" applyFill="1" applyBorder="1" applyAlignment="1">
      <alignment horizontal="center" vertical="center" wrapText="1" shrinkToFit="1"/>
    </xf>
    <xf numFmtId="0" fontId="48" fillId="0" borderId="10" xfId="58" applyFont="1" applyBorder="1" applyAlignment="1">
      <alignment horizontal="center" vertical="center" wrapText="1" shrinkToFit="1"/>
    </xf>
    <xf numFmtId="0" fontId="48" fillId="0" borderId="10" xfId="58" applyFont="1" applyBorder="1" applyAlignment="1">
      <alignment horizontal="center" vertical="center" wrapText="1"/>
    </xf>
    <xf numFmtId="49" fontId="46" fillId="0" borderId="0" xfId="58" applyNumberFormat="1" applyFont="1" applyFill="1" applyAlignment="1">
      <alignment horizontal="center" vertical="center" wrapText="1" shrinkToFit="1"/>
    </xf>
    <xf numFmtId="0" fontId="40" fillId="0" borderId="10" xfId="58" applyFont="1" applyBorder="1" applyAlignment="1">
      <alignment horizontal="center" vertical="center" wrapText="1" shrinkToFit="1"/>
    </xf>
    <xf numFmtId="0" fontId="48" fillId="0" borderId="14" xfId="58" applyFont="1" applyBorder="1" applyAlignment="1">
      <alignment horizontal="center" vertical="center" wrapText="1"/>
    </xf>
    <xf numFmtId="0" fontId="48" fillId="0" borderId="15" xfId="58" applyFont="1" applyBorder="1" applyAlignment="1">
      <alignment horizontal="center" vertical="center" wrapText="1"/>
    </xf>
    <xf numFmtId="0" fontId="44" fillId="20" borderId="10" xfId="48" applyFont="1" applyFill="1" applyBorder="1" applyAlignment="1">
      <alignment horizontal="center" vertical="center" wrapText="1"/>
    </xf>
    <xf numFmtId="0" fontId="38" fillId="0" borderId="11" xfId="47" applyFont="1" applyFill="1" applyBorder="1" applyAlignment="1">
      <alignment horizontal="left" vertical="center" wrapText="1"/>
    </xf>
    <xf numFmtId="0" fontId="38" fillId="0" borderId="13" xfId="47" applyFont="1" applyFill="1" applyBorder="1" applyAlignment="1">
      <alignment horizontal="left" vertical="center" wrapText="1"/>
    </xf>
    <xf numFmtId="0" fontId="38" fillId="0" borderId="0" xfId="47" applyFont="1" applyAlignment="1">
      <alignment horizontal="center" vertical="center"/>
    </xf>
    <xf numFmtId="49" fontId="38" fillId="0" borderId="10" xfId="47" applyNumberFormat="1" applyFont="1" applyFill="1" applyBorder="1" applyAlignment="1">
      <alignment horizontal="center" vertical="center" wrapText="1"/>
    </xf>
    <xf numFmtId="0" fontId="38" fillId="0" borderId="10" xfId="47" applyFont="1" applyFill="1" applyBorder="1" applyAlignment="1">
      <alignment horizontal="center" vertical="center" wrapText="1"/>
    </xf>
    <xf numFmtId="166" fontId="38" fillId="0" borderId="10" xfId="47" applyNumberFormat="1" applyFont="1" applyFill="1" applyBorder="1" applyAlignment="1">
      <alignment horizontal="center" vertical="center" wrapText="1"/>
    </xf>
    <xf numFmtId="0" fontId="47" fillId="0" borderId="11" xfId="47" applyFont="1" applyFill="1" applyBorder="1" applyAlignment="1">
      <alignment horizontal="center" vertical="center"/>
    </xf>
    <xf numFmtId="0" fontId="47" fillId="0" borderId="13" xfId="47" applyFont="1" applyFill="1" applyBorder="1" applyAlignment="1">
      <alignment horizontal="center" vertical="center"/>
    </xf>
    <xf numFmtId="0" fontId="47" fillId="0" borderId="12" xfId="47" applyFont="1" applyFill="1" applyBorder="1" applyAlignment="1">
      <alignment horizontal="center" vertical="center"/>
    </xf>
    <xf numFmtId="0" fontId="47" fillId="0" borderId="10" xfId="47" applyFont="1" applyFill="1" applyBorder="1" applyAlignment="1">
      <alignment horizontal="center" vertical="center"/>
    </xf>
    <xf numFmtId="0" fontId="47" fillId="0" borderId="0" xfId="56" applyFont="1" applyAlignment="1">
      <alignment horizontal="center" vertical="center" wrapText="1"/>
    </xf>
    <xf numFmtId="0" fontId="61" fillId="0" borderId="0" xfId="56" applyFont="1" applyAlignment="1">
      <alignment horizontal="center" vertical="top" wrapText="1"/>
    </xf>
    <xf numFmtId="0" fontId="49" fillId="0" borderId="0" xfId="47" applyFont="1" applyAlignment="1">
      <alignment horizontal="left"/>
    </xf>
    <xf numFmtId="0" fontId="40" fillId="0" borderId="10" xfId="47" applyFont="1" applyBorder="1" applyAlignment="1">
      <alignment horizontal="center" vertical="center" wrapText="1"/>
    </xf>
    <xf numFmtId="0" fontId="40" fillId="0" borderId="14" xfId="47" applyFont="1" applyBorder="1" applyAlignment="1">
      <alignment horizontal="center" vertical="center" wrapText="1"/>
    </xf>
    <xf numFmtId="0" fontId="40" fillId="0" borderId="15" xfId="47" applyFont="1" applyBorder="1" applyAlignment="1">
      <alignment horizontal="center" vertical="center" wrapText="1"/>
    </xf>
    <xf numFmtId="0" fontId="50" fillId="0" borderId="0" xfId="0" applyFont="1" applyAlignment="1">
      <alignment horizontal="left" wrapText="1"/>
    </xf>
    <xf numFmtId="0" fontId="44" fillId="0" borderId="0" xfId="0" applyFont="1" applyAlignment="1">
      <alignment horizontal="center" vertical="center" wrapText="1"/>
    </xf>
    <xf numFmtId="49" fontId="46" fillId="18" borderId="11" xfId="58" applyNumberFormat="1" applyFont="1" applyFill="1" applyBorder="1" applyAlignment="1">
      <alignment horizontal="center" vertical="center" wrapText="1" shrinkToFit="1"/>
    </xf>
    <xf numFmtId="49" fontId="46" fillId="18" borderId="13" xfId="58" applyNumberFormat="1" applyFont="1" applyFill="1" applyBorder="1" applyAlignment="1">
      <alignment horizontal="center" vertical="center" wrapText="1" shrinkToFit="1"/>
    </xf>
    <xf numFmtId="49" fontId="46" fillId="18" borderId="12" xfId="58" applyNumberFormat="1" applyFont="1" applyFill="1" applyBorder="1" applyAlignment="1">
      <alignment horizontal="center" vertical="center" wrapText="1" shrinkToFit="1"/>
    </xf>
  </cellXfs>
  <cellStyles count="59">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Денежный 2" xfId="28"/>
    <cellStyle name="Заголовок 1" xfId="29" builtinId="16" customBuiltin="1"/>
    <cellStyle name="Заголовок 2" xfId="30" builtinId="17" customBuiltin="1"/>
    <cellStyle name="Заголовок 3" xfId="31" builtinId="18" customBuiltin="1"/>
    <cellStyle name="Заголовок 4" xfId="32" builtinId="19" customBuiltin="1"/>
    <cellStyle name="Итог" xfId="33" builtinId="25" customBuiltin="1"/>
    <cellStyle name="Контрольная ячейка" xfId="34" builtinId="23" customBuiltin="1"/>
    <cellStyle name="Название" xfId="35" builtinId="15" customBuiltin="1"/>
    <cellStyle name="Нейтральный" xfId="36" builtinId="28" customBuiltin="1"/>
    <cellStyle name="Нейтральный 2" xfId="51"/>
    <cellStyle name="Обычный" xfId="0" builtinId="0"/>
    <cellStyle name="Обычный 2" xfId="37"/>
    <cellStyle name="Обычный 3" xfId="38"/>
    <cellStyle name="Обычный 3 2" xfId="48"/>
    <cellStyle name="Обычный 3 3" xfId="54"/>
    <cellStyle name="Обычный 4" xfId="47"/>
    <cellStyle name="Обычный 4 2" xfId="56"/>
    <cellStyle name="Обычный 5" xfId="58"/>
    <cellStyle name="Обычный 8" xfId="39"/>
    <cellStyle name="Плохой" xfId="40" builtinId="27" customBuiltin="1"/>
    <cellStyle name="Плохой 2" xfId="52"/>
    <cellStyle name="Пояснение" xfId="41" builtinId="53" customBuiltin="1"/>
    <cellStyle name="Примечание" xfId="42" builtinId="10" customBuiltin="1"/>
    <cellStyle name="Процентный" xfId="55" builtinId="5"/>
    <cellStyle name="Процентный 2" xfId="43"/>
    <cellStyle name="Процентный 3" xfId="53"/>
    <cellStyle name="Связанная ячейка" xfId="44" builtinId="24" customBuiltin="1"/>
    <cellStyle name="Текст предупреждения" xfId="45" builtinId="11" customBuiltin="1"/>
    <cellStyle name="Финансовый" xfId="57" builtinId="3"/>
    <cellStyle name="Хороший" xfId="46" builtinId="26" customBuiltin="1"/>
    <cellStyle name="Хороший 2" xfId="49"/>
    <cellStyle name="Хороший 3" xfId="50"/>
  </cellStyles>
  <dxfs count="62">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10A2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31</xdr:col>
      <xdr:colOff>73716</xdr:colOff>
      <xdr:row>3</xdr:row>
      <xdr:rowOff>125275</xdr:rowOff>
    </xdr:from>
    <xdr:ext cx="512320" cy="409920"/>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16847241" y="744400"/>
              <a:ext cx="512320" cy="409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bHide m:val="on"/>
                        <m:supHide m:val="on"/>
                        <m:ctrlPr>
                          <a:rPr lang="ru-RU" sz="1100" i="1">
                            <a:latin typeface="Cambria Math" panose="02040503050406030204" pitchFamily="18" charset="0"/>
                          </a:rPr>
                        </m:ctrlPr>
                      </m:naryPr>
                      <m:sub/>
                      <m:sup/>
                      <m:e>
                        <m:sSub>
                          <m:sSubPr>
                            <m:ctrlPr>
                              <a:rPr lang="ru-RU" sz="1100" i="1">
                                <a:latin typeface="Cambria Math" panose="02040503050406030204" pitchFamily="18" charset="0"/>
                              </a:rPr>
                            </m:ctrlPr>
                          </m:sSubPr>
                          <m:e>
                            <m:r>
                              <a:rPr lang="ru-RU" sz="1100" b="0" i="1">
                                <a:latin typeface="Cambria Math" panose="02040503050406030204" pitchFamily="18" charset="0"/>
                              </a:rPr>
                              <m:t>МТ</m:t>
                            </m:r>
                          </m:e>
                          <m:sub>
                            <m:r>
                              <a:rPr lang="en-US" sz="1100" b="0" i="1">
                                <a:latin typeface="Cambria Math" panose="02040503050406030204" pitchFamily="18" charset="0"/>
                              </a:rPr>
                              <m:t>𝑖</m:t>
                            </m:r>
                          </m:sub>
                        </m:sSub>
                      </m:e>
                    </m:nary>
                  </m:oMath>
                </m:oMathPara>
              </a14:m>
              <a:endParaRPr lang="ru-RU" sz="1100"/>
            </a:p>
          </xdr:txBody>
        </xdr:sp>
      </mc:Choice>
      <mc:Fallback xmlns="">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16847241" y="744400"/>
              <a:ext cx="512320" cy="409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100" i="0">
                  <a:latin typeface="Cambria Math" panose="02040503050406030204" pitchFamily="18" charset="0"/>
                </a:rPr>
                <a:t>∏</a:t>
              </a:r>
              <a:r>
                <a:rPr lang="en-US" sz="1100" b="0" i="0">
                  <a:latin typeface="Cambria Math" panose="02040503050406030204" pitchFamily="18" charset="0"/>
                </a:rPr>
                <a:t>▒</a:t>
              </a:r>
              <a:r>
                <a:rPr lang="ru-RU" sz="1100" b="0" i="0">
                  <a:latin typeface="Cambria Math" panose="02040503050406030204" pitchFamily="18" charset="0"/>
                </a:rPr>
                <a:t>〖МТ〗_</a:t>
              </a:r>
              <a:r>
                <a:rPr lang="en-US" sz="1100" b="0" i="0">
                  <a:latin typeface="Cambria Math" panose="02040503050406030204" pitchFamily="18" charset="0"/>
                </a:rPr>
                <a:t>𝑖 </a:t>
              </a:r>
              <a:endParaRPr lang="ru-RU" sz="110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oneCellAnchor>
    <xdr:from>
      <xdr:col>31</xdr:col>
      <xdr:colOff>73716</xdr:colOff>
      <xdr:row>3</xdr:row>
      <xdr:rowOff>125275</xdr:rowOff>
    </xdr:from>
    <xdr:ext cx="512320" cy="409920"/>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7104416" y="744400"/>
              <a:ext cx="512320" cy="409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bHide m:val="on"/>
                        <m:supHide m:val="on"/>
                        <m:ctrlPr>
                          <a:rPr lang="ru-RU" sz="1100" i="1">
                            <a:latin typeface="Cambria Math" panose="02040503050406030204" pitchFamily="18" charset="0"/>
                          </a:rPr>
                        </m:ctrlPr>
                      </m:naryPr>
                      <m:sub/>
                      <m:sup/>
                      <m:e>
                        <m:sSub>
                          <m:sSubPr>
                            <m:ctrlPr>
                              <a:rPr lang="ru-RU" sz="1100" i="1">
                                <a:latin typeface="Cambria Math" panose="02040503050406030204" pitchFamily="18" charset="0"/>
                              </a:rPr>
                            </m:ctrlPr>
                          </m:sSubPr>
                          <m:e>
                            <m:r>
                              <a:rPr lang="ru-RU" sz="1100" b="0" i="1">
                                <a:latin typeface="Cambria Math" panose="02040503050406030204" pitchFamily="18" charset="0"/>
                              </a:rPr>
                              <m:t>МТ</m:t>
                            </m:r>
                          </m:e>
                          <m:sub>
                            <m:r>
                              <a:rPr lang="en-US" sz="1100" b="0" i="1">
                                <a:latin typeface="Cambria Math" panose="02040503050406030204" pitchFamily="18" charset="0"/>
                              </a:rPr>
                              <m:t>𝑖</m:t>
                            </m:r>
                          </m:sub>
                        </m:sSub>
                      </m:e>
                    </m:nary>
                  </m:oMath>
                </m:oMathPara>
              </a14:m>
              <a:endParaRPr lang="ru-RU" sz="1100"/>
            </a:p>
          </xdr:txBody>
        </xdr:sp>
      </mc:Choice>
      <mc:Fallback xmlns="">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17104416" y="744400"/>
              <a:ext cx="512320" cy="409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100" i="0">
                  <a:latin typeface="Cambria Math" panose="02040503050406030204" pitchFamily="18" charset="0"/>
                </a:rPr>
                <a:t>∏</a:t>
              </a:r>
              <a:r>
                <a:rPr lang="en-US" sz="1100" b="0" i="0">
                  <a:latin typeface="Cambria Math" panose="02040503050406030204" pitchFamily="18" charset="0"/>
                </a:rPr>
                <a:t>▒</a:t>
              </a:r>
              <a:r>
                <a:rPr lang="ru-RU" sz="1100" b="0" i="0">
                  <a:latin typeface="Cambria Math" panose="02040503050406030204" pitchFamily="18" charset="0"/>
                </a:rPr>
                <a:t>〖МТ〗_</a:t>
              </a:r>
              <a:r>
                <a:rPr lang="en-US" sz="1100" b="0" i="0">
                  <a:latin typeface="Cambria Math" panose="02040503050406030204" pitchFamily="18" charset="0"/>
                </a:rPr>
                <a:t>𝑖 </a:t>
              </a:r>
              <a:endParaRPr lang="ru-RU" sz="1100"/>
            </a:p>
          </xdr:txBody>
        </xdr:sp>
      </mc:Fallback>
    </mc:AlternateContent>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47"/>
  <sheetViews>
    <sheetView tabSelected="1" zoomScale="70" zoomScaleNormal="70" zoomScaleSheetLayoutView="55" workbookViewId="0">
      <selection sqref="A1:P1"/>
    </sheetView>
  </sheetViews>
  <sheetFormatPr defaultColWidth="9.140625" defaultRowHeight="15" x14ac:dyDescent="0.25"/>
  <cols>
    <col min="1" max="1" width="5.28515625" style="11" customWidth="1"/>
    <col min="2" max="6" width="9.140625" style="11"/>
    <col min="7" max="7" width="7.85546875" style="11" customWidth="1"/>
    <col min="8" max="8" width="9.140625" style="11" hidden="1" customWidth="1"/>
    <col min="9" max="9" width="60.140625" style="11" customWidth="1"/>
    <col min="10" max="10" width="45.7109375" style="11" customWidth="1"/>
    <col min="11" max="11" width="21.5703125" style="11" customWidth="1"/>
    <col min="12" max="16" width="20.28515625" style="11" customWidth="1"/>
    <col min="17" max="18" width="23" style="11" customWidth="1"/>
    <col min="19" max="19" width="21.85546875" style="11" customWidth="1"/>
    <col min="20" max="20" width="19.140625" style="11" customWidth="1"/>
    <col min="21" max="21" width="17.85546875" style="11" customWidth="1"/>
    <col min="22" max="16384" width="9.140625" style="11"/>
  </cols>
  <sheetData>
    <row r="1" spans="1:21" s="10" customFormat="1" ht="27.75" customHeight="1" x14ac:dyDescent="0.25">
      <c r="A1" s="174" t="s">
        <v>186</v>
      </c>
      <c r="B1" s="174"/>
      <c r="C1" s="174"/>
      <c r="D1" s="174"/>
      <c r="E1" s="174"/>
      <c r="F1" s="174"/>
      <c r="G1" s="174"/>
      <c r="H1" s="174"/>
      <c r="I1" s="174"/>
      <c r="J1" s="174"/>
      <c r="K1" s="174"/>
      <c r="L1" s="174"/>
      <c r="M1" s="174"/>
      <c r="N1" s="174"/>
      <c r="O1" s="174"/>
      <c r="P1" s="174"/>
    </row>
    <row r="2" spans="1:21" s="10" customFormat="1" x14ac:dyDescent="0.25">
      <c r="A2" s="171" t="s">
        <v>187</v>
      </c>
      <c r="B2" s="171"/>
      <c r="C2" s="171"/>
      <c r="D2" s="171"/>
      <c r="E2" s="171"/>
      <c r="F2" s="171"/>
      <c r="G2" s="171"/>
      <c r="H2" s="171"/>
      <c r="I2" s="171"/>
      <c r="J2" s="171"/>
      <c r="K2" s="171"/>
      <c r="L2" s="171"/>
      <c r="M2" s="171"/>
      <c r="N2" s="171"/>
      <c r="O2" s="171"/>
      <c r="P2" s="171"/>
    </row>
    <row r="3" spans="1:21" s="10" customFormat="1" ht="46.5" customHeight="1" x14ac:dyDescent="0.25">
      <c r="A3" s="173" t="s">
        <v>429</v>
      </c>
      <c r="B3" s="173"/>
      <c r="C3" s="173"/>
      <c r="D3" s="173"/>
      <c r="E3" s="173"/>
      <c r="F3" s="173"/>
      <c r="G3" s="173"/>
      <c r="H3" s="173"/>
      <c r="I3" s="173"/>
      <c r="J3" s="173"/>
      <c r="K3" s="173"/>
      <c r="L3" s="173"/>
      <c r="M3" s="173"/>
      <c r="N3" s="173"/>
      <c r="O3" s="173"/>
      <c r="P3" s="173"/>
      <c r="Q3" s="20"/>
      <c r="R3" s="20"/>
      <c r="S3" s="20"/>
      <c r="T3" s="20"/>
      <c r="U3" s="20"/>
    </row>
    <row r="4" spans="1:21" ht="32.25" customHeight="1" x14ac:dyDescent="0.25">
      <c r="A4" s="176" t="s">
        <v>0</v>
      </c>
      <c r="B4" s="177" t="s">
        <v>63</v>
      </c>
      <c r="C4" s="177"/>
      <c r="D4" s="177"/>
      <c r="E4" s="177"/>
      <c r="F4" s="177"/>
      <c r="G4" s="177"/>
      <c r="H4" s="177"/>
      <c r="I4" s="178" t="s">
        <v>70</v>
      </c>
      <c r="J4" s="181" t="s">
        <v>438</v>
      </c>
      <c r="K4" s="178" t="s">
        <v>433</v>
      </c>
      <c r="L4" s="12" t="s">
        <v>69</v>
      </c>
      <c r="M4" s="178" t="s">
        <v>95</v>
      </c>
      <c r="N4" s="178" t="s">
        <v>184</v>
      </c>
      <c r="O4" s="12" t="s">
        <v>69</v>
      </c>
      <c r="P4" s="178" t="s">
        <v>96</v>
      </c>
    </row>
    <row r="5" spans="1:21" ht="32.25" customHeight="1" x14ac:dyDescent="0.25">
      <c r="A5" s="176"/>
      <c r="B5" s="177"/>
      <c r="C5" s="177"/>
      <c r="D5" s="177"/>
      <c r="E5" s="177"/>
      <c r="F5" s="177"/>
      <c r="G5" s="177"/>
      <c r="H5" s="177"/>
      <c r="I5" s="178"/>
      <c r="J5" s="182"/>
      <c r="K5" s="178"/>
      <c r="L5" s="143" t="s">
        <v>182</v>
      </c>
      <c r="M5" s="178"/>
      <c r="N5" s="178"/>
      <c r="O5" s="143" t="s">
        <v>182</v>
      </c>
      <c r="P5" s="178"/>
    </row>
    <row r="6" spans="1:21" ht="75" customHeight="1" x14ac:dyDescent="0.25">
      <c r="A6" s="145" t="s">
        <v>64</v>
      </c>
      <c r="B6" s="180" t="s">
        <v>440</v>
      </c>
      <c r="C6" s="180"/>
      <c r="D6" s="180"/>
      <c r="E6" s="180"/>
      <c r="F6" s="180"/>
      <c r="G6" s="180"/>
      <c r="H6" s="146"/>
      <c r="I6" s="172" t="s">
        <v>181</v>
      </c>
      <c r="J6" s="166">
        <v>184761800.80000001</v>
      </c>
      <c r="K6" s="147">
        <f>'Расчет развития'!E14</f>
        <v>185239389.13</v>
      </c>
      <c r="L6" s="15">
        <f>K6*22/122</f>
        <v>33403824.269344259</v>
      </c>
      <c r="M6" s="147">
        <v>187116158.49000001</v>
      </c>
      <c r="N6" s="147">
        <f>IF(M6="",K6,IF(K6&lt;M6,K6,M6))</f>
        <v>185239389.13</v>
      </c>
      <c r="O6" s="147">
        <f>N6*22/122</f>
        <v>33403824.269344259</v>
      </c>
      <c r="P6" s="80">
        <v>2026</v>
      </c>
      <c r="Q6" s="96"/>
    </row>
    <row r="7" spans="1:21" ht="75" customHeight="1" x14ac:dyDescent="0.25">
      <c r="A7" s="145" t="s">
        <v>183</v>
      </c>
      <c r="B7" s="180" t="s">
        <v>440</v>
      </c>
      <c r="C7" s="180"/>
      <c r="D7" s="180"/>
      <c r="E7" s="180"/>
      <c r="F7" s="180"/>
      <c r="G7" s="180"/>
      <c r="H7" s="146"/>
      <c r="I7" s="172"/>
      <c r="J7" s="166">
        <v>192376680.31999999</v>
      </c>
      <c r="K7" s="147">
        <f>'Расчет развития'!E15</f>
        <v>192873951.16999999</v>
      </c>
      <c r="L7" s="15">
        <f t="shared" ref="L7" si="0">K7*22/122</f>
        <v>34780548.571639344</v>
      </c>
      <c r="M7" s="147">
        <v>190958641.16</v>
      </c>
      <c r="N7" s="147">
        <f t="shared" ref="N7" si="1">IF(M7="",K7,IF(K7&lt;M7,K7,M7))</f>
        <v>190958641.16</v>
      </c>
      <c r="O7" s="147">
        <f>N7*22/122</f>
        <v>34435164.799344264</v>
      </c>
      <c r="P7" s="80">
        <v>2027</v>
      </c>
      <c r="Q7" s="96"/>
    </row>
    <row r="8" spans="1:21" ht="75" customHeight="1" x14ac:dyDescent="0.25">
      <c r="A8" s="202"/>
      <c r="B8" s="203"/>
      <c r="C8" s="203"/>
      <c r="D8" s="203"/>
      <c r="E8" s="203"/>
      <c r="F8" s="203"/>
      <c r="G8" s="203"/>
      <c r="H8" s="204"/>
      <c r="I8" s="172"/>
      <c r="J8" s="167">
        <f>SUM(J6:J7)</f>
        <v>377138481.12</v>
      </c>
      <c r="K8" s="15">
        <f>'Расчет развития'!E16</f>
        <v>378113340.29999995</v>
      </c>
      <c r="L8" s="15">
        <f>K8*22/122</f>
        <v>68184372.840983599</v>
      </c>
      <c r="M8" s="15">
        <v>378074799.64999998</v>
      </c>
      <c r="N8" s="147">
        <f>IF(M8&gt;K8,SUM(N6:N7),IF(K8&lt;M8,K8,M8))</f>
        <v>378074799.64999998</v>
      </c>
      <c r="O8" s="147">
        <f>N8*22/122</f>
        <v>68177422.887704909</v>
      </c>
      <c r="P8" s="81" t="s">
        <v>430</v>
      </c>
      <c r="Q8" s="31"/>
    </row>
    <row r="9" spans="1:21" ht="12" customHeight="1" x14ac:dyDescent="0.25">
      <c r="A9" s="26"/>
      <c r="B9" s="27"/>
      <c r="C9" s="27"/>
      <c r="D9" s="27"/>
      <c r="E9" s="27"/>
      <c r="F9" s="27"/>
      <c r="G9" s="27"/>
      <c r="H9" s="27"/>
      <c r="I9" s="28"/>
      <c r="J9" s="28"/>
      <c r="K9" s="29"/>
      <c r="L9" s="29"/>
      <c r="M9" s="29"/>
      <c r="N9" s="29"/>
      <c r="O9" s="29"/>
      <c r="P9" s="30"/>
    </row>
    <row r="10" spans="1:21" ht="71.099999999999994" customHeight="1" x14ac:dyDescent="0.25">
      <c r="A10" s="179" t="s">
        <v>435</v>
      </c>
      <c r="B10" s="179"/>
      <c r="C10" s="179"/>
      <c r="D10" s="179"/>
      <c r="E10" s="179"/>
      <c r="F10" s="179"/>
      <c r="G10" s="179"/>
      <c r="H10" s="179"/>
      <c r="I10" s="179"/>
      <c r="J10" s="179"/>
      <c r="K10" s="179"/>
      <c r="L10" s="179"/>
      <c r="M10" s="179"/>
      <c r="N10" s="179"/>
      <c r="O10" s="179"/>
      <c r="P10" s="179"/>
    </row>
    <row r="11" spans="1:21" ht="23.45" customHeight="1" x14ac:dyDescent="0.25"/>
    <row r="12" spans="1:21" ht="37.5" customHeight="1" x14ac:dyDescent="0.25">
      <c r="A12" s="170" t="s">
        <v>353</v>
      </c>
      <c r="B12" s="170"/>
      <c r="C12" s="170"/>
      <c r="D12" s="170"/>
      <c r="E12" s="170"/>
      <c r="F12" s="170"/>
      <c r="G12" s="170"/>
      <c r="H12" s="170"/>
      <c r="I12" s="170"/>
      <c r="J12" s="170"/>
      <c r="K12" s="170"/>
      <c r="L12" s="170"/>
      <c r="M12" s="170"/>
      <c r="N12" s="170"/>
      <c r="O12" s="170"/>
      <c r="P12" s="170"/>
    </row>
    <row r="13" spans="1:21" ht="29.25" customHeight="1" x14ac:dyDescent="0.25"/>
    <row r="14" spans="1:21" ht="18.75" x14ac:dyDescent="0.3">
      <c r="A14" s="175" t="s">
        <v>418</v>
      </c>
      <c r="B14" s="175"/>
      <c r="C14" s="175"/>
      <c r="D14" s="175"/>
      <c r="E14" s="175"/>
      <c r="F14" s="175"/>
      <c r="G14" s="175"/>
      <c r="H14" s="175"/>
      <c r="I14" s="175"/>
      <c r="J14" s="175"/>
      <c r="K14" s="175"/>
      <c r="L14" s="175"/>
      <c r="M14" s="175"/>
      <c r="N14" s="175"/>
      <c r="O14" s="175"/>
      <c r="P14" s="175"/>
    </row>
    <row r="16" spans="1:21" ht="15.75" x14ac:dyDescent="0.25">
      <c r="A16" s="170" t="s">
        <v>434</v>
      </c>
      <c r="B16" s="170"/>
      <c r="C16" s="170"/>
      <c r="D16" s="170"/>
      <c r="E16" s="170"/>
      <c r="F16" s="170"/>
      <c r="G16" s="170"/>
      <c r="H16" s="170"/>
      <c r="I16" s="170"/>
      <c r="J16" s="170"/>
      <c r="K16" s="170"/>
      <c r="L16" s="170"/>
      <c r="M16" s="170"/>
      <c r="N16" s="170"/>
      <c r="O16" s="170"/>
      <c r="P16" s="170"/>
    </row>
    <row r="20" spans="9:10" x14ac:dyDescent="0.25">
      <c r="I20" s="31"/>
      <c r="J20" s="31"/>
    </row>
    <row r="21" spans="9:10" x14ac:dyDescent="0.25">
      <c r="I21" s="31"/>
      <c r="J21" s="31"/>
    </row>
    <row r="22" spans="9:10" x14ac:dyDescent="0.25">
      <c r="I22" s="31"/>
      <c r="J22" s="31"/>
    </row>
    <row r="128" spans="13:13" ht="409.5" x14ac:dyDescent="0.25">
      <c r="M128" s="93" t="s">
        <v>359</v>
      </c>
    </row>
    <row r="129" spans="3:13" ht="409.5" x14ac:dyDescent="0.25">
      <c r="M129" s="93" t="s">
        <v>360</v>
      </c>
    </row>
    <row r="130" spans="3:13" ht="409.5" x14ac:dyDescent="0.25">
      <c r="M130" s="93" t="s">
        <v>361</v>
      </c>
    </row>
    <row r="131" spans="3:13" ht="409.5" x14ac:dyDescent="0.25">
      <c r="M131" s="93" t="s">
        <v>362</v>
      </c>
    </row>
    <row r="132" spans="3:13" ht="409.5" x14ac:dyDescent="0.25">
      <c r="M132" s="93" t="s">
        <v>363</v>
      </c>
    </row>
    <row r="133" spans="3:13" ht="409.5" x14ac:dyDescent="0.25">
      <c r="M133" s="93" t="s">
        <v>364</v>
      </c>
    </row>
    <row r="134" spans="3:13" ht="409.5" x14ac:dyDescent="0.25">
      <c r="M134" s="93" t="s">
        <v>365</v>
      </c>
    </row>
    <row r="135" spans="3:13" ht="409.5" x14ac:dyDescent="0.25">
      <c r="M135" s="93" t="s">
        <v>366</v>
      </c>
    </row>
    <row r="136" spans="3:13" ht="409.5" x14ac:dyDescent="0.25">
      <c r="M136" s="93" t="s">
        <v>367</v>
      </c>
    </row>
    <row r="137" spans="3:13" ht="409.5" x14ac:dyDescent="0.25">
      <c r="M137" s="93" t="s">
        <v>368</v>
      </c>
    </row>
    <row r="138" spans="3:13" ht="409.5" x14ac:dyDescent="0.25">
      <c r="M138" s="93" t="s">
        <v>375</v>
      </c>
    </row>
    <row r="139" spans="3:13" ht="409.5" x14ac:dyDescent="0.25">
      <c r="M139" s="93" t="s">
        <v>376</v>
      </c>
    </row>
    <row r="140" spans="3:13" ht="409.5" x14ac:dyDescent="0.25">
      <c r="C140" s="11" t="s">
        <v>176</v>
      </c>
      <c r="M140" s="93" t="s">
        <v>377</v>
      </c>
    </row>
    <row r="141" spans="3:13" ht="409.5" x14ac:dyDescent="0.25">
      <c r="M141" s="93" t="s">
        <v>378</v>
      </c>
    </row>
    <row r="142" spans="3:13" ht="409.5" x14ac:dyDescent="0.25">
      <c r="C142" s="11" t="s">
        <v>301</v>
      </c>
      <c r="M142" s="93" t="s">
        <v>369</v>
      </c>
    </row>
    <row r="143" spans="3:13" ht="409.5" x14ac:dyDescent="0.25">
      <c r="M143" s="93" t="s">
        <v>370</v>
      </c>
    </row>
    <row r="144" spans="3:13" ht="409.5" x14ac:dyDescent="0.25">
      <c r="C144" s="11" t="s">
        <v>302</v>
      </c>
      <c r="M144" s="93" t="s">
        <v>371</v>
      </c>
    </row>
    <row r="145" spans="13:13" ht="409.5" x14ac:dyDescent="0.25">
      <c r="M145" s="93" t="s">
        <v>372</v>
      </c>
    </row>
    <row r="146" spans="13:13" ht="409.5" x14ac:dyDescent="0.25">
      <c r="M146" s="93" t="s">
        <v>373</v>
      </c>
    </row>
    <row r="147" spans="13:13" ht="409.5" x14ac:dyDescent="0.25">
      <c r="M147" s="93" t="s">
        <v>374</v>
      </c>
    </row>
  </sheetData>
  <mergeCells count="19">
    <mergeCell ref="B6:G6"/>
    <mergeCell ref="B7:G7"/>
    <mergeCell ref="J4:J5"/>
    <mergeCell ref="A8:H8"/>
    <mergeCell ref="A16:P16"/>
    <mergeCell ref="A2:P2"/>
    <mergeCell ref="I6:I8"/>
    <mergeCell ref="A3:P3"/>
    <mergeCell ref="A1:P1"/>
    <mergeCell ref="A14:P14"/>
    <mergeCell ref="A4:A5"/>
    <mergeCell ref="B4:H5"/>
    <mergeCell ref="I4:I5"/>
    <mergeCell ref="K4:K5"/>
    <mergeCell ref="M4:M5"/>
    <mergeCell ref="P4:P5"/>
    <mergeCell ref="A12:P12"/>
    <mergeCell ref="N4:N5"/>
    <mergeCell ref="A10:P10"/>
  </mergeCells>
  <phoneticPr fontId="57" type="noConversion"/>
  <pageMargins left="0.7" right="0.7" top="0.75" bottom="0.75" header="0.3" footer="0.3"/>
  <pageSetup paperSize="9" scale="4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L123"/>
  <sheetViews>
    <sheetView view="pageBreakPreview" zoomScale="55" zoomScaleNormal="55" zoomScaleSheetLayoutView="55" workbookViewId="0">
      <selection sqref="A1:A2"/>
    </sheetView>
  </sheetViews>
  <sheetFormatPr defaultColWidth="9.140625" defaultRowHeight="15.75" x14ac:dyDescent="0.25"/>
  <cols>
    <col min="1" max="1" width="18" style="17" customWidth="1"/>
    <col min="2" max="2" width="18.28515625" style="16" customWidth="1"/>
    <col min="3" max="3" width="118.5703125" style="16" customWidth="1"/>
    <col min="4" max="4" width="15.85546875" style="18" customWidth="1"/>
    <col min="5" max="10" width="12.7109375" style="18" bestFit="1" customWidth="1"/>
    <col min="11" max="11" width="15.7109375" style="18" customWidth="1"/>
    <col min="12" max="12" width="124.42578125" style="18" customWidth="1"/>
    <col min="13" max="13" width="35.42578125" style="16" customWidth="1"/>
    <col min="14" max="16384" width="9.140625" style="16"/>
  </cols>
  <sheetData>
    <row r="1" spans="1:12" ht="15.75" customHeight="1" x14ac:dyDescent="0.25">
      <c r="A1" s="183" t="s">
        <v>188</v>
      </c>
      <c r="B1" s="183" t="s">
        <v>60</v>
      </c>
      <c r="C1" s="183" t="s">
        <v>439</v>
      </c>
      <c r="D1" s="183" t="s">
        <v>61</v>
      </c>
      <c r="E1" s="183"/>
      <c r="F1" s="183"/>
      <c r="G1" s="183"/>
      <c r="H1" s="183"/>
      <c r="I1" s="183"/>
      <c r="J1" s="183"/>
      <c r="K1" s="183"/>
      <c r="L1" s="89"/>
    </row>
    <row r="2" spans="1:12" ht="78" x14ac:dyDescent="0.25">
      <c r="A2" s="183"/>
      <c r="B2" s="183"/>
      <c r="C2" s="183"/>
      <c r="D2" s="32" t="s">
        <v>105</v>
      </c>
      <c r="E2" s="32" t="s">
        <v>106</v>
      </c>
      <c r="F2" s="32" t="s">
        <v>107</v>
      </c>
      <c r="G2" s="32" t="s">
        <v>108</v>
      </c>
      <c r="H2" s="32" t="s">
        <v>109</v>
      </c>
      <c r="I2" s="32" t="s">
        <v>110</v>
      </c>
      <c r="J2" s="32" t="s">
        <v>111</v>
      </c>
      <c r="K2" s="32" t="s">
        <v>112</v>
      </c>
      <c r="L2" s="32" t="s">
        <v>355</v>
      </c>
    </row>
    <row r="3" spans="1:12" x14ac:dyDescent="0.25">
      <c r="A3" s="33"/>
      <c r="B3" s="33"/>
      <c r="C3" s="33" t="s">
        <v>189</v>
      </c>
      <c r="D3" s="33"/>
      <c r="E3" s="33"/>
      <c r="F3" s="33"/>
      <c r="G3" s="33"/>
      <c r="H3" s="33"/>
      <c r="I3" s="33"/>
      <c r="J3" s="33"/>
      <c r="K3" s="33"/>
      <c r="L3" s="33"/>
    </row>
    <row r="4" spans="1:12" x14ac:dyDescent="0.25">
      <c r="A4" s="34">
        <v>1</v>
      </c>
      <c r="B4" s="34"/>
      <c r="C4" s="35" t="s">
        <v>330</v>
      </c>
      <c r="D4" s="34">
        <f>D11</f>
        <v>2</v>
      </c>
      <c r="E4" s="34">
        <f t="shared" ref="E4:K4" si="0">E11</f>
        <v>0</v>
      </c>
      <c r="F4" s="34">
        <f t="shared" si="0"/>
        <v>2</v>
      </c>
      <c r="G4" s="34">
        <f t="shared" si="0"/>
        <v>0</v>
      </c>
      <c r="H4" s="34">
        <f t="shared" si="0"/>
        <v>2</v>
      </c>
      <c r="I4" s="34">
        <f t="shared" si="0"/>
        <v>0</v>
      </c>
      <c r="J4" s="34">
        <f t="shared" si="0"/>
        <v>0</v>
      </c>
      <c r="K4" s="34">
        <f t="shared" si="0"/>
        <v>0</v>
      </c>
      <c r="L4" s="34"/>
    </row>
    <row r="5" spans="1:12" x14ac:dyDescent="0.25">
      <c r="A5" s="34">
        <v>2</v>
      </c>
      <c r="B5" s="34"/>
      <c r="C5" s="35" t="s">
        <v>331</v>
      </c>
      <c r="D5" s="34">
        <f>D23</f>
        <v>0</v>
      </c>
      <c r="E5" s="34">
        <f t="shared" ref="E5:K5" si="1">E23</f>
        <v>0</v>
      </c>
      <c r="F5" s="34">
        <f t="shared" si="1"/>
        <v>0</v>
      </c>
      <c r="G5" s="34">
        <f t="shared" si="1"/>
        <v>0</v>
      </c>
      <c r="H5" s="34">
        <f t="shared" si="1"/>
        <v>30</v>
      </c>
      <c r="I5" s="34">
        <f t="shared" si="1"/>
        <v>0</v>
      </c>
      <c r="J5" s="34">
        <f t="shared" si="1"/>
        <v>0</v>
      </c>
      <c r="K5" s="34">
        <f t="shared" si="1"/>
        <v>0</v>
      </c>
      <c r="L5" s="34"/>
    </row>
    <row r="6" spans="1:12" x14ac:dyDescent="0.25">
      <c r="A6" s="34">
        <v>3</v>
      </c>
      <c r="B6" s="34"/>
      <c r="C6" s="35" t="s">
        <v>332</v>
      </c>
      <c r="D6" s="34">
        <f>D78</f>
        <v>21</v>
      </c>
      <c r="E6" s="34">
        <f t="shared" ref="E6:K6" si="2">E78</f>
        <v>0</v>
      </c>
      <c r="F6" s="34">
        <f t="shared" si="2"/>
        <v>21</v>
      </c>
      <c r="G6" s="34">
        <f t="shared" si="2"/>
        <v>0</v>
      </c>
      <c r="H6" s="34">
        <f t="shared" si="2"/>
        <v>0</v>
      </c>
      <c r="I6" s="34">
        <f t="shared" si="2"/>
        <v>0</v>
      </c>
      <c r="J6" s="34">
        <f t="shared" si="2"/>
        <v>0</v>
      </c>
      <c r="K6" s="34">
        <f t="shared" si="2"/>
        <v>0</v>
      </c>
      <c r="L6" s="34"/>
    </row>
    <row r="7" spans="1:12" x14ac:dyDescent="0.25">
      <c r="A7" s="34">
        <v>4</v>
      </c>
      <c r="B7" s="34"/>
      <c r="C7" s="35" t="s">
        <v>333</v>
      </c>
      <c r="D7" s="34">
        <f>D14</f>
        <v>8</v>
      </c>
      <c r="E7" s="34">
        <f t="shared" ref="E7:K7" si="3">E14</f>
        <v>0</v>
      </c>
      <c r="F7" s="34">
        <f t="shared" si="3"/>
        <v>8</v>
      </c>
      <c r="G7" s="34">
        <f t="shared" si="3"/>
        <v>0</v>
      </c>
      <c r="H7" s="34">
        <f t="shared" si="3"/>
        <v>8</v>
      </c>
      <c r="I7" s="34">
        <f t="shared" si="3"/>
        <v>0</v>
      </c>
      <c r="J7" s="34">
        <f t="shared" si="3"/>
        <v>0</v>
      </c>
      <c r="K7" s="34">
        <f t="shared" si="3"/>
        <v>0</v>
      </c>
      <c r="L7" s="34"/>
    </row>
    <row r="8" spans="1:12" x14ac:dyDescent="0.25">
      <c r="A8" s="34">
        <v>5</v>
      </c>
      <c r="B8" s="34"/>
      <c r="C8" s="35" t="s">
        <v>334</v>
      </c>
      <c r="D8" s="34">
        <f>D54</f>
        <v>0</v>
      </c>
      <c r="E8" s="34">
        <f t="shared" ref="E8:K8" si="4">E54</f>
        <v>0</v>
      </c>
      <c r="F8" s="34">
        <f t="shared" si="4"/>
        <v>3</v>
      </c>
      <c r="G8" s="34">
        <f t="shared" si="4"/>
        <v>0</v>
      </c>
      <c r="H8" s="34">
        <f t="shared" si="4"/>
        <v>20</v>
      </c>
      <c r="I8" s="34">
        <f t="shared" si="4"/>
        <v>0</v>
      </c>
      <c r="J8" s="34">
        <f t="shared" si="4"/>
        <v>0</v>
      </c>
      <c r="K8" s="34">
        <f t="shared" si="4"/>
        <v>0</v>
      </c>
      <c r="L8" s="34"/>
    </row>
    <row r="9" spans="1:12" x14ac:dyDescent="0.25">
      <c r="A9" s="34">
        <v>6</v>
      </c>
      <c r="B9" s="34"/>
      <c r="C9" s="35" t="s">
        <v>335</v>
      </c>
      <c r="D9" s="34">
        <f>D100</f>
        <v>13</v>
      </c>
      <c r="E9" s="34">
        <f t="shared" ref="E9:K9" si="5">E100</f>
        <v>0</v>
      </c>
      <c r="F9" s="34">
        <f t="shared" si="5"/>
        <v>13</v>
      </c>
      <c r="G9" s="34">
        <f t="shared" si="5"/>
        <v>0</v>
      </c>
      <c r="H9" s="34">
        <f t="shared" si="5"/>
        <v>0</v>
      </c>
      <c r="I9" s="34">
        <f t="shared" si="5"/>
        <v>0</v>
      </c>
      <c r="J9" s="34">
        <f t="shared" si="5"/>
        <v>0</v>
      </c>
      <c r="K9" s="34">
        <f t="shared" si="5"/>
        <v>0</v>
      </c>
      <c r="L9" s="34"/>
    </row>
    <row r="10" spans="1:12" x14ac:dyDescent="0.25">
      <c r="A10" s="34">
        <v>7</v>
      </c>
      <c r="B10" s="34"/>
      <c r="C10" s="35" t="s">
        <v>336</v>
      </c>
      <c r="D10" s="34">
        <f>D114</f>
        <v>4</v>
      </c>
      <c r="E10" s="34">
        <f t="shared" ref="E10:K10" si="6">E114</f>
        <v>2</v>
      </c>
      <c r="F10" s="34">
        <f t="shared" si="6"/>
        <v>1</v>
      </c>
      <c r="G10" s="34">
        <f t="shared" si="6"/>
        <v>0</v>
      </c>
      <c r="H10" s="34">
        <f t="shared" si="6"/>
        <v>2</v>
      </c>
      <c r="I10" s="34">
        <f t="shared" si="6"/>
        <v>0</v>
      </c>
      <c r="J10" s="34">
        <f t="shared" si="6"/>
        <v>0</v>
      </c>
      <c r="K10" s="34">
        <f t="shared" si="6"/>
        <v>0</v>
      </c>
      <c r="L10" s="34"/>
    </row>
    <row r="11" spans="1:12" x14ac:dyDescent="0.25">
      <c r="A11" s="36"/>
      <c r="B11" s="36"/>
      <c r="C11" s="37" t="s">
        <v>330</v>
      </c>
      <c r="D11" s="36">
        <f>SUM(D12:D13)</f>
        <v>2</v>
      </c>
      <c r="E11" s="36">
        <f t="shared" ref="E11:K11" si="7">SUM(E12:E13)</f>
        <v>0</v>
      </c>
      <c r="F11" s="36">
        <f t="shared" si="7"/>
        <v>2</v>
      </c>
      <c r="G11" s="36">
        <f t="shared" si="7"/>
        <v>0</v>
      </c>
      <c r="H11" s="36">
        <f t="shared" si="7"/>
        <v>2</v>
      </c>
      <c r="I11" s="36">
        <f t="shared" si="7"/>
        <v>0</v>
      </c>
      <c r="J11" s="36">
        <f t="shared" si="7"/>
        <v>0</v>
      </c>
      <c r="K11" s="36">
        <f t="shared" si="7"/>
        <v>0</v>
      </c>
      <c r="L11" s="36"/>
    </row>
    <row r="12" spans="1:12" x14ac:dyDescent="0.25">
      <c r="A12" s="38" t="s">
        <v>190</v>
      </c>
      <c r="B12" s="39"/>
      <c r="C12" s="39" t="s">
        <v>90</v>
      </c>
      <c r="D12" s="55">
        <v>1</v>
      </c>
      <c r="E12" s="55"/>
      <c r="F12" s="55">
        <v>1</v>
      </c>
      <c r="G12" s="55"/>
      <c r="H12" s="38">
        <v>1</v>
      </c>
      <c r="I12" s="55"/>
      <c r="J12" s="55"/>
      <c r="K12" s="55"/>
      <c r="L12" s="55"/>
    </row>
    <row r="13" spans="1:12" ht="31.5" x14ac:dyDescent="0.25">
      <c r="A13" s="38" t="s">
        <v>191</v>
      </c>
      <c r="B13" s="39"/>
      <c r="C13" s="39" t="s">
        <v>113</v>
      </c>
      <c r="D13" s="55">
        <v>1</v>
      </c>
      <c r="E13" s="55"/>
      <c r="F13" s="55">
        <v>1</v>
      </c>
      <c r="G13" s="55"/>
      <c r="H13" s="38">
        <v>1</v>
      </c>
      <c r="I13" s="55"/>
      <c r="J13" s="55"/>
      <c r="K13" s="55"/>
      <c r="L13" s="55"/>
    </row>
    <row r="14" spans="1:12" x14ac:dyDescent="0.25">
      <c r="A14" s="36"/>
      <c r="B14" s="36"/>
      <c r="C14" s="37" t="s">
        <v>333</v>
      </c>
      <c r="D14" s="36">
        <f>SUM(D15:D22)</f>
        <v>8</v>
      </c>
      <c r="E14" s="36">
        <f t="shared" ref="E14:K14" si="8">SUM(E15:E22)</f>
        <v>0</v>
      </c>
      <c r="F14" s="36">
        <f t="shared" si="8"/>
        <v>8</v>
      </c>
      <c r="G14" s="36">
        <f t="shared" si="8"/>
        <v>0</v>
      </c>
      <c r="H14" s="36">
        <f t="shared" si="8"/>
        <v>8</v>
      </c>
      <c r="I14" s="36">
        <f t="shared" si="8"/>
        <v>0</v>
      </c>
      <c r="J14" s="36">
        <f t="shared" si="8"/>
        <v>0</v>
      </c>
      <c r="K14" s="36">
        <f t="shared" si="8"/>
        <v>0</v>
      </c>
      <c r="L14" s="36"/>
    </row>
    <row r="15" spans="1:12" ht="31.5" x14ac:dyDescent="0.25">
      <c r="A15" s="38" t="s">
        <v>245</v>
      </c>
      <c r="B15" s="39"/>
      <c r="C15" s="39" t="s">
        <v>244</v>
      </c>
      <c r="D15" s="55">
        <v>1</v>
      </c>
      <c r="E15" s="55"/>
      <c r="F15" s="55">
        <v>1</v>
      </c>
      <c r="G15" s="55"/>
      <c r="H15" s="38">
        <v>1</v>
      </c>
      <c r="I15" s="55"/>
      <c r="J15" s="55"/>
      <c r="K15" s="55"/>
      <c r="L15" s="55"/>
    </row>
    <row r="16" spans="1:12" ht="31.5" x14ac:dyDescent="0.25">
      <c r="A16" s="38" t="s">
        <v>243</v>
      </c>
      <c r="B16" s="39"/>
      <c r="C16" s="39" t="s">
        <v>144</v>
      </c>
      <c r="D16" s="55">
        <v>1</v>
      </c>
      <c r="E16" s="55"/>
      <c r="F16" s="55">
        <v>1</v>
      </c>
      <c r="G16" s="55"/>
      <c r="H16" s="38">
        <v>1</v>
      </c>
      <c r="I16" s="55"/>
      <c r="J16" s="55"/>
      <c r="K16" s="55"/>
      <c r="L16" s="55"/>
    </row>
    <row r="17" spans="1:12" ht="31.5" x14ac:dyDescent="0.25">
      <c r="A17" s="38" t="s">
        <v>246</v>
      </c>
      <c r="B17" s="39"/>
      <c r="C17" s="39" t="s">
        <v>145</v>
      </c>
      <c r="D17" s="55">
        <v>1</v>
      </c>
      <c r="E17" s="55"/>
      <c r="F17" s="55">
        <v>1</v>
      </c>
      <c r="G17" s="55"/>
      <c r="H17" s="38">
        <v>1</v>
      </c>
      <c r="I17" s="55"/>
      <c r="J17" s="55"/>
      <c r="K17" s="55"/>
      <c r="L17" s="55"/>
    </row>
    <row r="18" spans="1:12" ht="31.5" x14ac:dyDescent="0.25">
      <c r="A18" s="38" t="s">
        <v>247</v>
      </c>
      <c r="B18" s="39"/>
      <c r="C18" s="39" t="s">
        <v>146</v>
      </c>
      <c r="D18" s="55">
        <v>1</v>
      </c>
      <c r="E18" s="55"/>
      <c r="F18" s="55">
        <v>1</v>
      </c>
      <c r="G18" s="55"/>
      <c r="H18" s="38">
        <v>1</v>
      </c>
      <c r="I18" s="55"/>
      <c r="J18" s="55"/>
      <c r="K18" s="55"/>
      <c r="L18" s="55"/>
    </row>
    <row r="19" spans="1:12" x14ac:dyDescent="0.25">
      <c r="A19" s="38" t="s">
        <v>248</v>
      </c>
      <c r="B19" s="39"/>
      <c r="C19" s="39" t="s">
        <v>147</v>
      </c>
      <c r="D19" s="55">
        <v>1</v>
      </c>
      <c r="E19" s="55"/>
      <c r="F19" s="55">
        <v>1</v>
      </c>
      <c r="G19" s="55"/>
      <c r="H19" s="38">
        <v>1</v>
      </c>
      <c r="I19" s="55"/>
      <c r="J19" s="55"/>
      <c r="K19" s="55"/>
      <c r="L19" s="55"/>
    </row>
    <row r="20" spans="1:12" x14ac:dyDescent="0.25">
      <c r="A20" s="38" t="s">
        <v>249</v>
      </c>
      <c r="B20" s="39"/>
      <c r="C20" s="39" t="s">
        <v>148</v>
      </c>
      <c r="D20" s="55">
        <v>1</v>
      </c>
      <c r="E20" s="55"/>
      <c r="F20" s="55">
        <v>1</v>
      </c>
      <c r="G20" s="55"/>
      <c r="H20" s="38">
        <v>1</v>
      </c>
      <c r="I20" s="55"/>
      <c r="J20" s="55"/>
      <c r="K20" s="55"/>
      <c r="L20" s="55"/>
    </row>
    <row r="21" spans="1:12" ht="31.5" x14ac:dyDescent="0.25">
      <c r="A21" s="38" t="s">
        <v>250</v>
      </c>
      <c r="B21" s="39"/>
      <c r="C21" s="39" t="s">
        <v>185</v>
      </c>
      <c r="D21" s="55">
        <v>1</v>
      </c>
      <c r="E21" s="55"/>
      <c r="F21" s="55">
        <v>1</v>
      </c>
      <c r="G21" s="55"/>
      <c r="H21" s="38">
        <v>1</v>
      </c>
      <c r="I21" s="55"/>
      <c r="J21" s="55"/>
      <c r="K21" s="55"/>
      <c r="L21" s="55"/>
    </row>
    <row r="22" spans="1:12" x14ac:dyDescent="0.25">
      <c r="A22" s="38" t="s">
        <v>251</v>
      </c>
      <c r="B22" s="39"/>
      <c r="C22" s="39" t="s">
        <v>140</v>
      </c>
      <c r="D22" s="55">
        <v>1</v>
      </c>
      <c r="E22" s="55"/>
      <c r="F22" s="55">
        <v>1</v>
      </c>
      <c r="G22" s="55"/>
      <c r="H22" s="38">
        <v>1</v>
      </c>
      <c r="I22" s="55"/>
      <c r="J22" s="55"/>
      <c r="K22" s="55"/>
      <c r="L22" s="55"/>
    </row>
    <row r="23" spans="1:12" x14ac:dyDescent="0.25">
      <c r="A23" s="36"/>
      <c r="B23" s="36"/>
      <c r="C23" s="37" t="s">
        <v>331</v>
      </c>
      <c r="D23" s="36">
        <f>SUM(D24:D53)</f>
        <v>0</v>
      </c>
      <c r="E23" s="36">
        <f t="shared" ref="E23:K23" si="9">SUM(E24:E53)</f>
        <v>0</v>
      </c>
      <c r="F23" s="36">
        <f t="shared" si="9"/>
        <v>0</v>
      </c>
      <c r="G23" s="36">
        <f t="shared" si="9"/>
        <v>0</v>
      </c>
      <c r="H23" s="36">
        <f>SUM(H24:H53)</f>
        <v>30</v>
      </c>
      <c r="I23" s="36">
        <f t="shared" si="9"/>
        <v>0</v>
      </c>
      <c r="J23" s="36">
        <f t="shared" si="9"/>
        <v>0</v>
      </c>
      <c r="K23" s="36">
        <f t="shared" si="9"/>
        <v>0</v>
      </c>
      <c r="L23" s="36"/>
    </row>
    <row r="24" spans="1:12" x14ac:dyDescent="0.25">
      <c r="A24" s="38" t="s">
        <v>192</v>
      </c>
      <c r="B24" s="39"/>
      <c r="C24" s="39" t="s">
        <v>78</v>
      </c>
      <c r="D24" s="55"/>
      <c r="E24" s="55"/>
      <c r="F24" s="55"/>
      <c r="G24" s="55"/>
      <c r="H24" s="55">
        <v>1</v>
      </c>
      <c r="I24" s="55"/>
      <c r="J24" s="55"/>
      <c r="K24" s="55"/>
      <c r="L24" s="55"/>
    </row>
    <row r="25" spans="1:12" x14ac:dyDescent="0.25">
      <c r="A25" s="38" t="s">
        <v>193</v>
      </c>
      <c r="B25" s="39"/>
      <c r="C25" s="39" t="s">
        <v>114</v>
      </c>
      <c r="D25" s="55"/>
      <c r="E25" s="55"/>
      <c r="F25" s="55"/>
      <c r="G25" s="55"/>
      <c r="H25" s="55">
        <v>1</v>
      </c>
      <c r="I25" s="55"/>
      <c r="J25" s="55"/>
      <c r="K25" s="55"/>
      <c r="L25" s="55"/>
    </row>
    <row r="26" spans="1:12" ht="31.5" x14ac:dyDescent="0.25">
      <c r="A26" s="38" t="s">
        <v>194</v>
      </c>
      <c r="B26" s="39"/>
      <c r="C26" s="39" t="s">
        <v>115</v>
      </c>
      <c r="D26" s="55"/>
      <c r="E26" s="55"/>
      <c r="F26" s="55"/>
      <c r="G26" s="55"/>
      <c r="H26" s="55">
        <v>1</v>
      </c>
      <c r="I26" s="55"/>
      <c r="J26" s="55"/>
      <c r="K26" s="55"/>
      <c r="L26" s="55"/>
    </row>
    <row r="27" spans="1:12" x14ac:dyDescent="0.25">
      <c r="A27" s="38" t="s">
        <v>195</v>
      </c>
      <c r="B27" s="39"/>
      <c r="C27" s="39" t="s">
        <v>73</v>
      </c>
      <c r="D27" s="55"/>
      <c r="E27" s="55"/>
      <c r="F27" s="55"/>
      <c r="G27" s="55" t="s">
        <v>98</v>
      </c>
      <c r="H27" s="55">
        <v>1</v>
      </c>
      <c r="I27" s="55"/>
      <c r="J27" s="55"/>
      <c r="K27" s="55"/>
      <c r="L27" s="55"/>
    </row>
    <row r="28" spans="1:12" x14ac:dyDescent="0.25">
      <c r="A28" s="38" t="s">
        <v>196</v>
      </c>
      <c r="B28" s="39"/>
      <c r="C28" s="39" t="s">
        <v>100</v>
      </c>
      <c r="D28" s="55"/>
      <c r="E28" s="55"/>
      <c r="F28" s="55"/>
      <c r="G28" s="55"/>
      <c r="H28" s="55">
        <v>1</v>
      </c>
      <c r="I28" s="55"/>
      <c r="J28" s="55"/>
      <c r="K28" s="55"/>
      <c r="L28" s="55"/>
    </row>
    <row r="29" spans="1:12" x14ac:dyDescent="0.25">
      <c r="A29" s="38" t="s">
        <v>197</v>
      </c>
      <c r="B29" s="39"/>
      <c r="C29" s="39" t="s">
        <v>74</v>
      </c>
      <c r="D29" s="55"/>
      <c r="E29" s="55"/>
      <c r="F29" s="55"/>
      <c r="G29" s="55"/>
      <c r="H29" s="55">
        <v>1</v>
      </c>
      <c r="I29" s="55"/>
      <c r="J29" s="55"/>
      <c r="K29" s="55"/>
      <c r="L29" s="55"/>
    </row>
    <row r="30" spans="1:12" x14ac:dyDescent="0.25">
      <c r="A30" s="38" t="s">
        <v>198</v>
      </c>
      <c r="B30" s="39"/>
      <c r="C30" s="39" t="s">
        <v>75</v>
      </c>
      <c r="D30" s="55"/>
      <c r="E30" s="55"/>
      <c r="F30" s="55"/>
      <c r="G30" s="55"/>
      <c r="H30" s="55">
        <v>1</v>
      </c>
      <c r="I30" s="55"/>
      <c r="J30" s="55"/>
      <c r="K30" s="55"/>
      <c r="L30" s="55"/>
    </row>
    <row r="31" spans="1:12" ht="31.5" x14ac:dyDescent="0.25">
      <c r="A31" s="38" t="s">
        <v>199</v>
      </c>
      <c r="B31" s="39"/>
      <c r="C31" s="39" t="s">
        <v>76</v>
      </c>
      <c r="D31" s="55"/>
      <c r="E31" s="55"/>
      <c r="F31" s="55"/>
      <c r="G31" s="55"/>
      <c r="H31" s="55">
        <v>1</v>
      </c>
      <c r="I31" s="55"/>
      <c r="J31" s="55"/>
      <c r="K31" s="55"/>
      <c r="L31" s="55"/>
    </row>
    <row r="32" spans="1:12" x14ac:dyDescent="0.25">
      <c r="A32" s="38" t="s">
        <v>200</v>
      </c>
      <c r="B32" s="39"/>
      <c r="C32" s="39" t="s">
        <v>77</v>
      </c>
      <c r="D32" s="55"/>
      <c r="E32" s="55"/>
      <c r="F32" s="55"/>
      <c r="G32" s="55"/>
      <c r="H32" s="55">
        <v>1</v>
      </c>
      <c r="I32" s="55"/>
      <c r="J32" s="55"/>
      <c r="K32" s="55"/>
      <c r="L32" s="55"/>
    </row>
    <row r="33" spans="1:12" x14ac:dyDescent="0.25">
      <c r="A33" s="38" t="s">
        <v>201</v>
      </c>
      <c r="B33" s="39"/>
      <c r="C33" s="39" t="s">
        <v>79</v>
      </c>
      <c r="D33" s="55"/>
      <c r="E33" s="55"/>
      <c r="F33" s="55"/>
      <c r="G33" s="55"/>
      <c r="H33" s="55">
        <v>1</v>
      </c>
      <c r="I33" s="55"/>
      <c r="J33" s="55"/>
      <c r="K33" s="55"/>
      <c r="L33" s="55"/>
    </row>
    <row r="34" spans="1:12" x14ac:dyDescent="0.25">
      <c r="A34" s="38" t="s">
        <v>202</v>
      </c>
      <c r="B34" s="39"/>
      <c r="C34" s="39" t="s">
        <v>80</v>
      </c>
      <c r="D34" s="55"/>
      <c r="E34" s="55"/>
      <c r="F34" s="55"/>
      <c r="G34" s="55"/>
      <c r="H34" s="55">
        <v>1</v>
      </c>
      <c r="I34" s="55"/>
      <c r="J34" s="55"/>
      <c r="K34" s="55"/>
      <c r="L34" s="55"/>
    </row>
    <row r="35" spans="1:12" x14ac:dyDescent="0.25">
      <c r="A35" s="38" t="s">
        <v>203</v>
      </c>
      <c r="B35" s="39"/>
      <c r="C35" s="39" t="s">
        <v>92</v>
      </c>
      <c r="D35" s="55"/>
      <c r="E35" s="55"/>
      <c r="F35" s="55"/>
      <c r="G35" s="55"/>
      <c r="H35" s="55">
        <v>1</v>
      </c>
      <c r="I35" s="55"/>
      <c r="J35" s="55"/>
      <c r="K35" s="55"/>
      <c r="L35" s="55"/>
    </row>
    <row r="36" spans="1:12" x14ac:dyDescent="0.25">
      <c r="A36" s="38" t="s">
        <v>204</v>
      </c>
      <c r="B36" s="39"/>
      <c r="C36" s="39" t="s">
        <v>83</v>
      </c>
      <c r="D36" s="55"/>
      <c r="E36" s="55"/>
      <c r="F36" s="55"/>
      <c r="G36" s="55"/>
      <c r="H36" s="55">
        <v>1</v>
      </c>
      <c r="I36" s="55"/>
      <c r="J36" s="55"/>
      <c r="K36" s="55"/>
      <c r="L36" s="55"/>
    </row>
    <row r="37" spans="1:12" x14ac:dyDescent="0.25">
      <c r="A37" s="38" t="s">
        <v>205</v>
      </c>
      <c r="B37" s="39"/>
      <c r="C37" s="39" t="s">
        <v>84</v>
      </c>
      <c r="D37" s="55"/>
      <c r="E37" s="55"/>
      <c r="F37" s="55"/>
      <c r="G37" s="55"/>
      <c r="H37" s="55">
        <v>1</v>
      </c>
      <c r="I37" s="55"/>
      <c r="J37" s="55"/>
      <c r="K37" s="55"/>
      <c r="L37" s="55"/>
    </row>
    <row r="38" spans="1:12" x14ac:dyDescent="0.25">
      <c r="A38" s="38" t="s">
        <v>206</v>
      </c>
      <c r="B38" s="39"/>
      <c r="C38" s="39" t="s">
        <v>85</v>
      </c>
      <c r="D38" s="55"/>
      <c r="E38" s="55"/>
      <c r="F38" s="55"/>
      <c r="G38" s="55"/>
      <c r="H38" s="55">
        <v>1</v>
      </c>
      <c r="I38" s="55"/>
      <c r="J38" s="55"/>
      <c r="K38" s="55"/>
      <c r="L38" s="55"/>
    </row>
    <row r="39" spans="1:12" x14ac:dyDescent="0.25">
      <c r="A39" s="38" t="s">
        <v>207</v>
      </c>
      <c r="B39" s="39"/>
      <c r="C39" s="39" t="s">
        <v>86</v>
      </c>
      <c r="D39" s="55"/>
      <c r="E39" s="55"/>
      <c r="F39" s="55"/>
      <c r="G39" s="55"/>
      <c r="H39" s="55">
        <v>1</v>
      </c>
      <c r="I39" s="55"/>
      <c r="J39" s="55"/>
      <c r="K39" s="55"/>
      <c r="L39" s="55"/>
    </row>
    <row r="40" spans="1:12" x14ac:dyDescent="0.25">
      <c r="A40" s="38" t="s">
        <v>208</v>
      </c>
      <c r="B40" s="39"/>
      <c r="C40" s="39" t="s">
        <v>93</v>
      </c>
      <c r="D40" s="55"/>
      <c r="E40" s="55"/>
      <c r="F40" s="55"/>
      <c r="G40" s="55"/>
      <c r="H40" s="55">
        <v>1</v>
      </c>
      <c r="I40" s="55"/>
      <c r="J40" s="55"/>
      <c r="K40" s="55"/>
      <c r="L40" s="55"/>
    </row>
    <row r="41" spans="1:12" x14ac:dyDescent="0.25">
      <c r="A41" s="38" t="s">
        <v>209</v>
      </c>
      <c r="B41" s="39"/>
      <c r="C41" s="39" t="s">
        <v>87</v>
      </c>
      <c r="D41" s="55"/>
      <c r="E41" s="55"/>
      <c r="F41" s="55"/>
      <c r="G41" s="55"/>
      <c r="H41" s="55">
        <v>1</v>
      </c>
      <c r="I41" s="55"/>
      <c r="J41" s="55"/>
      <c r="K41" s="55"/>
      <c r="L41" s="55"/>
    </row>
    <row r="42" spans="1:12" x14ac:dyDescent="0.25">
      <c r="A42" s="38" t="s">
        <v>210</v>
      </c>
      <c r="B42" s="39"/>
      <c r="C42" s="39" t="s">
        <v>88</v>
      </c>
      <c r="D42" s="55"/>
      <c r="E42" s="55"/>
      <c r="F42" s="55"/>
      <c r="G42" s="55"/>
      <c r="H42" s="55">
        <v>1</v>
      </c>
      <c r="I42" s="55"/>
      <c r="J42" s="55"/>
      <c r="K42" s="55"/>
      <c r="L42" s="55"/>
    </row>
    <row r="43" spans="1:12" ht="31.5" x14ac:dyDescent="0.25">
      <c r="A43" s="38" t="s">
        <v>211</v>
      </c>
      <c r="B43" s="39"/>
      <c r="C43" s="39" t="s">
        <v>116</v>
      </c>
      <c r="D43" s="55"/>
      <c r="E43" s="55"/>
      <c r="F43" s="55"/>
      <c r="G43" s="55"/>
      <c r="H43" s="55">
        <v>1</v>
      </c>
      <c r="I43" s="55"/>
      <c r="J43" s="55"/>
      <c r="K43" s="55"/>
      <c r="L43" s="55"/>
    </row>
    <row r="44" spans="1:12" s="19" customFormat="1" ht="31.5" x14ac:dyDescent="0.25">
      <c r="A44" s="38" t="s">
        <v>212</v>
      </c>
      <c r="B44" s="39"/>
      <c r="C44" s="39" t="s">
        <v>117</v>
      </c>
      <c r="D44" s="55"/>
      <c r="E44" s="55"/>
      <c r="F44" s="55"/>
      <c r="G44" s="55"/>
      <c r="H44" s="55">
        <v>1</v>
      </c>
      <c r="I44" s="55"/>
      <c r="J44" s="55"/>
      <c r="K44" s="55"/>
      <c r="L44" s="55"/>
    </row>
    <row r="45" spans="1:12" s="19" customFormat="1" ht="31.5" x14ac:dyDescent="0.25">
      <c r="A45" s="38" t="s">
        <v>213</v>
      </c>
      <c r="B45" s="39"/>
      <c r="C45" s="39" t="s">
        <v>89</v>
      </c>
      <c r="D45" s="55"/>
      <c r="E45" s="55"/>
      <c r="F45" s="55"/>
      <c r="G45" s="55"/>
      <c r="H45" s="55">
        <v>1</v>
      </c>
      <c r="I45" s="55"/>
      <c r="J45" s="55"/>
      <c r="K45" s="55"/>
      <c r="L45" s="55"/>
    </row>
    <row r="46" spans="1:12" s="19" customFormat="1" ht="31.5" x14ac:dyDescent="0.25">
      <c r="A46" s="38" t="s">
        <v>214</v>
      </c>
      <c r="B46" s="39"/>
      <c r="C46" s="39" t="s">
        <v>94</v>
      </c>
      <c r="D46" s="55"/>
      <c r="E46" s="55"/>
      <c r="F46" s="55"/>
      <c r="G46" s="55"/>
      <c r="H46" s="55">
        <v>1</v>
      </c>
      <c r="I46" s="55"/>
      <c r="J46" s="55"/>
      <c r="K46" s="55"/>
      <c r="L46" s="55"/>
    </row>
    <row r="47" spans="1:12" s="19" customFormat="1" ht="126" x14ac:dyDescent="0.25">
      <c r="A47" s="82" t="s">
        <v>215</v>
      </c>
      <c r="B47" s="83"/>
      <c r="C47" s="83" t="s">
        <v>91</v>
      </c>
      <c r="D47" s="86"/>
      <c r="E47" s="86"/>
      <c r="F47" s="86"/>
      <c r="G47" s="86"/>
      <c r="H47" s="87">
        <v>1</v>
      </c>
      <c r="I47" s="86"/>
      <c r="J47" s="86"/>
      <c r="K47" s="86"/>
      <c r="L47" s="90" t="s">
        <v>358</v>
      </c>
    </row>
    <row r="48" spans="1:12" s="19" customFormat="1" ht="110.25" x14ac:dyDescent="0.25">
      <c r="A48" s="82" t="s">
        <v>216</v>
      </c>
      <c r="B48" s="83"/>
      <c r="C48" s="83" t="s">
        <v>82</v>
      </c>
      <c r="D48" s="86"/>
      <c r="E48" s="86"/>
      <c r="F48" s="86"/>
      <c r="G48" s="86"/>
      <c r="H48" s="86">
        <v>1</v>
      </c>
      <c r="I48" s="86"/>
      <c r="J48" s="86"/>
      <c r="K48" s="86"/>
      <c r="L48" s="90" t="s">
        <v>356</v>
      </c>
    </row>
    <row r="49" spans="1:12" s="19" customFormat="1" ht="126" x14ac:dyDescent="0.25">
      <c r="A49" s="82" t="s">
        <v>217</v>
      </c>
      <c r="B49" s="83"/>
      <c r="C49" s="83" t="s">
        <v>81</v>
      </c>
      <c r="D49" s="86"/>
      <c r="E49" s="86"/>
      <c r="F49" s="86"/>
      <c r="G49" s="86"/>
      <c r="H49" s="88">
        <v>1</v>
      </c>
      <c r="I49" s="86"/>
      <c r="J49" s="86"/>
      <c r="K49" s="86"/>
      <c r="L49" s="90" t="s">
        <v>357</v>
      </c>
    </row>
    <row r="50" spans="1:12" s="19" customFormat="1" x14ac:dyDescent="0.25">
      <c r="A50" s="38" t="s">
        <v>218</v>
      </c>
      <c r="B50" s="39"/>
      <c r="C50" s="39" t="s">
        <v>99</v>
      </c>
      <c r="D50" s="55"/>
      <c r="E50" s="55"/>
      <c r="F50" s="55"/>
      <c r="G50" s="55"/>
      <c r="H50" s="55">
        <v>1</v>
      </c>
      <c r="I50" s="55"/>
      <c r="J50" s="55"/>
      <c r="K50" s="55"/>
      <c r="L50" s="55"/>
    </row>
    <row r="51" spans="1:12" s="19" customFormat="1" x14ac:dyDescent="0.25">
      <c r="A51" s="38" t="s">
        <v>219</v>
      </c>
      <c r="B51" s="39"/>
      <c r="C51" s="39" t="s">
        <v>101</v>
      </c>
      <c r="D51" s="55"/>
      <c r="E51" s="55"/>
      <c r="F51" s="55"/>
      <c r="G51" s="55"/>
      <c r="H51" s="55">
        <v>1</v>
      </c>
      <c r="I51" s="55"/>
      <c r="J51" s="55"/>
      <c r="K51" s="55"/>
      <c r="L51" s="55"/>
    </row>
    <row r="52" spans="1:12" s="19" customFormat="1" x14ac:dyDescent="0.25">
      <c r="A52" s="38" t="s">
        <v>220</v>
      </c>
      <c r="B52" s="39"/>
      <c r="C52" s="39" t="s">
        <v>118</v>
      </c>
      <c r="D52" s="55"/>
      <c r="E52" s="55"/>
      <c r="F52" s="55"/>
      <c r="G52" s="55"/>
      <c r="H52" s="55">
        <v>1</v>
      </c>
      <c r="I52" s="55"/>
      <c r="J52" s="55"/>
      <c r="K52" s="55"/>
      <c r="L52" s="55"/>
    </row>
    <row r="53" spans="1:12" s="19" customFormat="1" x14ac:dyDescent="0.25">
      <c r="A53" s="38" t="s">
        <v>221</v>
      </c>
      <c r="B53" s="39"/>
      <c r="C53" s="39" t="s">
        <v>119</v>
      </c>
      <c r="D53" s="55"/>
      <c r="E53" s="55"/>
      <c r="F53" s="55"/>
      <c r="G53" s="55"/>
      <c r="H53" s="55">
        <v>1</v>
      </c>
      <c r="I53" s="55"/>
      <c r="J53" s="55"/>
      <c r="K53" s="55"/>
      <c r="L53" s="55"/>
    </row>
    <row r="54" spans="1:12" s="19" customFormat="1" x14ac:dyDescent="0.25">
      <c r="A54" s="36"/>
      <c r="B54" s="36"/>
      <c r="C54" s="37" t="s">
        <v>334</v>
      </c>
      <c r="D54" s="36">
        <f>SUM(D55:D77)</f>
        <v>0</v>
      </c>
      <c r="E54" s="36">
        <f t="shared" ref="E54:K54" si="10">SUM(E55:E77)</f>
        <v>0</v>
      </c>
      <c r="F54" s="36">
        <f t="shared" si="10"/>
        <v>3</v>
      </c>
      <c r="G54" s="36">
        <f t="shared" si="10"/>
        <v>0</v>
      </c>
      <c r="H54" s="36">
        <f t="shared" si="10"/>
        <v>20</v>
      </c>
      <c r="I54" s="36">
        <f t="shared" si="10"/>
        <v>0</v>
      </c>
      <c r="J54" s="36">
        <f t="shared" si="10"/>
        <v>0</v>
      </c>
      <c r="K54" s="36">
        <f t="shared" si="10"/>
        <v>0</v>
      </c>
      <c r="L54" s="36"/>
    </row>
    <row r="55" spans="1:12" ht="31.5" x14ac:dyDescent="0.25">
      <c r="A55" s="38" t="s">
        <v>252</v>
      </c>
      <c r="B55" s="39"/>
      <c r="C55" s="39" t="s">
        <v>149</v>
      </c>
      <c r="D55" s="55"/>
      <c r="E55" s="55"/>
      <c r="F55" s="55"/>
      <c r="G55" s="55"/>
      <c r="H55" s="55">
        <v>1</v>
      </c>
      <c r="I55" s="55"/>
      <c r="J55" s="55"/>
      <c r="K55" s="55"/>
      <c r="L55" s="55"/>
    </row>
    <row r="56" spans="1:12" ht="31.5" x14ac:dyDescent="0.25">
      <c r="A56" s="38" t="s">
        <v>253</v>
      </c>
      <c r="B56" s="39"/>
      <c r="C56" s="39" t="s">
        <v>150</v>
      </c>
      <c r="D56" s="55"/>
      <c r="E56" s="55"/>
      <c r="F56" s="55"/>
      <c r="G56" s="55"/>
      <c r="H56" s="55">
        <v>1</v>
      </c>
      <c r="I56" s="55"/>
      <c r="J56" s="55"/>
      <c r="K56" s="55"/>
      <c r="L56" s="55"/>
    </row>
    <row r="57" spans="1:12" ht="31.5" x14ac:dyDescent="0.25">
      <c r="A57" s="38" t="s">
        <v>256</v>
      </c>
      <c r="B57" s="39"/>
      <c r="C57" s="39" t="s">
        <v>255</v>
      </c>
      <c r="D57" s="55"/>
      <c r="E57" s="55"/>
      <c r="F57" s="55"/>
      <c r="G57" s="55"/>
      <c r="H57" s="55">
        <v>1</v>
      </c>
      <c r="I57" s="55"/>
      <c r="J57" s="55"/>
      <c r="K57" s="55"/>
      <c r="L57" s="55"/>
    </row>
    <row r="58" spans="1:12" s="19" customFormat="1" ht="31.5" x14ac:dyDescent="0.25">
      <c r="A58" s="38" t="s">
        <v>254</v>
      </c>
      <c r="B58" s="39"/>
      <c r="C58" s="39" t="s">
        <v>151</v>
      </c>
      <c r="D58" s="55"/>
      <c r="E58" s="55"/>
      <c r="F58" s="55"/>
      <c r="G58" s="55" t="s">
        <v>98</v>
      </c>
      <c r="H58" s="55">
        <v>1</v>
      </c>
      <c r="I58" s="55"/>
      <c r="J58" s="55"/>
      <c r="K58" s="55"/>
      <c r="L58" s="55"/>
    </row>
    <row r="59" spans="1:12" s="19" customFormat="1" ht="31.5" x14ac:dyDescent="0.25">
      <c r="A59" s="38" t="s">
        <v>257</v>
      </c>
      <c r="B59" s="39"/>
      <c r="C59" s="39" t="s">
        <v>152</v>
      </c>
      <c r="D59" s="55"/>
      <c r="E59" s="55"/>
      <c r="F59" s="55"/>
      <c r="G59" s="55" t="s">
        <v>98</v>
      </c>
      <c r="H59" s="55">
        <v>1</v>
      </c>
      <c r="I59" s="55"/>
      <c r="J59" s="55"/>
      <c r="K59" s="55"/>
      <c r="L59" s="55"/>
    </row>
    <row r="60" spans="1:12" s="19" customFormat="1" ht="31.5" x14ac:dyDescent="0.25">
      <c r="A60" s="38" t="s">
        <v>258</v>
      </c>
      <c r="B60" s="39"/>
      <c r="C60" s="39" t="s">
        <v>153</v>
      </c>
      <c r="D60" s="55"/>
      <c r="E60" s="55"/>
      <c r="F60" s="55"/>
      <c r="G60" s="55"/>
      <c r="H60" s="55">
        <v>1</v>
      </c>
      <c r="I60" s="55"/>
      <c r="J60" s="55"/>
      <c r="K60" s="55"/>
      <c r="L60" s="55"/>
    </row>
    <row r="61" spans="1:12" s="19" customFormat="1" ht="31.5" x14ac:dyDescent="0.25">
      <c r="A61" s="38" t="s">
        <v>259</v>
      </c>
      <c r="B61" s="39"/>
      <c r="C61" s="39" t="s">
        <v>154</v>
      </c>
      <c r="D61" s="55"/>
      <c r="E61" s="55"/>
      <c r="F61" s="55"/>
      <c r="G61" s="55"/>
      <c r="H61" s="55">
        <v>1</v>
      </c>
      <c r="I61" s="55"/>
      <c r="J61" s="55"/>
      <c r="K61" s="55"/>
      <c r="L61" s="55"/>
    </row>
    <row r="62" spans="1:12" s="19" customFormat="1" ht="31.5" x14ac:dyDescent="0.25">
      <c r="A62" s="38" t="s">
        <v>260</v>
      </c>
      <c r="B62" s="39"/>
      <c r="C62" s="39" t="s">
        <v>155</v>
      </c>
      <c r="D62" s="55"/>
      <c r="E62" s="55"/>
      <c r="F62" s="55"/>
      <c r="G62" s="55"/>
      <c r="H62" s="55">
        <v>1</v>
      </c>
      <c r="I62" s="55"/>
      <c r="J62" s="55"/>
      <c r="K62" s="55"/>
      <c r="L62" s="55"/>
    </row>
    <row r="63" spans="1:12" s="19" customFormat="1" ht="31.5" x14ac:dyDescent="0.25">
      <c r="A63" s="38" t="s">
        <v>261</v>
      </c>
      <c r="B63" s="39"/>
      <c r="C63" s="39" t="s">
        <v>156</v>
      </c>
      <c r="D63" s="55"/>
      <c r="E63" s="55"/>
      <c r="F63" s="55">
        <v>1</v>
      </c>
      <c r="G63" s="55"/>
      <c r="H63" s="55"/>
      <c r="I63" s="55"/>
      <c r="J63" s="55"/>
      <c r="K63" s="55"/>
      <c r="L63" s="55"/>
    </row>
    <row r="64" spans="1:12" s="19" customFormat="1" ht="47.25" x14ac:dyDescent="0.25">
      <c r="A64" s="38" t="s">
        <v>262</v>
      </c>
      <c r="B64" s="39"/>
      <c r="C64" s="39" t="s">
        <v>157</v>
      </c>
      <c r="D64" s="55"/>
      <c r="E64" s="55"/>
      <c r="F64" s="55">
        <v>1</v>
      </c>
      <c r="G64" s="55"/>
      <c r="H64" s="55"/>
      <c r="I64" s="55"/>
      <c r="J64" s="55"/>
      <c r="K64" s="55"/>
      <c r="L64" s="55"/>
    </row>
    <row r="65" spans="1:12" s="19" customFormat="1" ht="31.5" x14ac:dyDescent="0.25">
      <c r="A65" s="38" t="s">
        <v>263</v>
      </c>
      <c r="B65" s="39"/>
      <c r="C65" s="39" t="s">
        <v>158</v>
      </c>
      <c r="D65" s="55"/>
      <c r="E65" s="55"/>
      <c r="F65" s="55"/>
      <c r="G65" s="55"/>
      <c r="H65" s="55">
        <v>1</v>
      </c>
      <c r="I65" s="55"/>
      <c r="J65" s="55"/>
      <c r="K65" s="55"/>
      <c r="L65" s="55"/>
    </row>
    <row r="66" spans="1:12" s="19" customFormat="1" ht="47.25" x14ac:dyDescent="0.25">
      <c r="A66" s="38" t="s">
        <v>265</v>
      </c>
      <c r="B66" s="39"/>
      <c r="C66" s="39" t="s">
        <v>264</v>
      </c>
      <c r="D66" s="55"/>
      <c r="E66" s="55"/>
      <c r="F66" s="55">
        <v>1</v>
      </c>
      <c r="G66" s="55"/>
      <c r="H66" s="55"/>
      <c r="I66" s="55"/>
      <c r="J66" s="55"/>
      <c r="K66" s="55"/>
      <c r="L66" s="55"/>
    </row>
    <row r="67" spans="1:12" s="19" customFormat="1" x14ac:dyDescent="0.25">
      <c r="A67" s="38" t="s">
        <v>266</v>
      </c>
      <c r="B67" s="39"/>
      <c r="C67" s="39" t="s">
        <v>159</v>
      </c>
      <c r="D67" s="55"/>
      <c r="E67" s="55"/>
      <c r="F67" s="55"/>
      <c r="G67" s="55"/>
      <c r="H67" s="55">
        <v>1</v>
      </c>
      <c r="I67" s="55"/>
      <c r="J67" s="55"/>
      <c r="K67" s="55"/>
      <c r="L67" s="55"/>
    </row>
    <row r="68" spans="1:12" s="19" customFormat="1" x14ac:dyDescent="0.25">
      <c r="A68" s="38" t="s">
        <v>267</v>
      </c>
      <c r="B68" s="39"/>
      <c r="C68" s="39" t="s">
        <v>160</v>
      </c>
      <c r="D68" s="55"/>
      <c r="E68" s="55"/>
      <c r="F68" s="55"/>
      <c r="G68" s="55"/>
      <c r="H68" s="55">
        <v>1</v>
      </c>
      <c r="I68" s="55"/>
      <c r="J68" s="55"/>
      <c r="K68" s="55"/>
      <c r="L68" s="55"/>
    </row>
    <row r="69" spans="1:12" s="19" customFormat="1" ht="31.5" x14ac:dyDescent="0.25">
      <c r="A69" s="38" t="s">
        <v>268</v>
      </c>
      <c r="B69" s="39"/>
      <c r="C69" s="39" t="s">
        <v>161</v>
      </c>
      <c r="D69" s="55"/>
      <c r="E69" s="55"/>
      <c r="F69" s="55"/>
      <c r="G69" s="55"/>
      <c r="H69" s="55">
        <v>1</v>
      </c>
      <c r="I69" s="55"/>
      <c r="J69" s="55"/>
      <c r="K69" s="55"/>
      <c r="L69" s="55"/>
    </row>
    <row r="70" spans="1:12" s="19" customFormat="1" ht="31.5" x14ac:dyDescent="0.25">
      <c r="A70" s="38" t="s">
        <v>269</v>
      </c>
      <c r="B70" s="39"/>
      <c r="C70" s="39" t="s">
        <v>178</v>
      </c>
      <c r="D70" s="55"/>
      <c r="E70" s="55"/>
      <c r="F70" s="55"/>
      <c r="G70" s="55"/>
      <c r="H70" s="55">
        <v>1</v>
      </c>
      <c r="I70" s="55"/>
      <c r="J70" s="55"/>
      <c r="K70" s="55"/>
      <c r="L70" s="55"/>
    </row>
    <row r="71" spans="1:12" s="19" customFormat="1" ht="31.5" x14ac:dyDescent="0.25">
      <c r="A71" s="38" t="s">
        <v>270</v>
      </c>
      <c r="B71" s="39"/>
      <c r="C71" s="39" t="s">
        <v>162</v>
      </c>
      <c r="D71" s="55"/>
      <c r="E71" s="55"/>
      <c r="F71" s="55"/>
      <c r="G71" s="55"/>
      <c r="H71" s="55">
        <v>1</v>
      </c>
      <c r="I71" s="55"/>
      <c r="J71" s="55"/>
      <c r="K71" s="55"/>
      <c r="L71" s="55"/>
    </row>
    <row r="72" spans="1:12" s="19" customFormat="1" x14ac:dyDescent="0.25">
      <c r="A72" s="38" t="s">
        <v>271</v>
      </c>
      <c r="B72" s="39"/>
      <c r="C72" s="39" t="s">
        <v>163</v>
      </c>
      <c r="D72" s="55"/>
      <c r="E72" s="55"/>
      <c r="F72" s="55"/>
      <c r="G72" s="55"/>
      <c r="H72" s="55">
        <v>1</v>
      </c>
      <c r="I72" s="55"/>
      <c r="J72" s="55"/>
      <c r="K72" s="55"/>
      <c r="L72" s="55"/>
    </row>
    <row r="73" spans="1:12" s="19" customFormat="1" x14ac:dyDescent="0.25">
      <c r="A73" s="38" t="s">
        <v>272</v>
      </c>
      <c r="B73" s="39"/>
      <c r="C73" s="39" t="s">
        <v>164</v>
      </c>
      <c r="D73" s="55"/>
      <c r="E73" s="55"/>
      <c r="F73" s="55"/>
      <c r="G73" s="55"/>
      <c r="H73" s="55">
        <v>1</v>
      </c>
      <c r="I73" s="55"/>
      <c r="J73" s="55"/>
      <c r="K73" s="55"/>
      <c r="L73" s="55"/>
    </row>
    <row r="74" spans="1:12" s="19" customFormat="1" x14ac:dyDescent="0.25">
      <c r="A74" s="38" t="s">
        <v>273</v>
      </c>
      <c r="B74" s="39"/>
      <c r="C74" s="39" t="s">
        <v>179</v>
      </c>
      <c r="D74" s="55"/>
      <c r="E74" s="55"/>
      <c r="F74" s="55"/>
      <c r="G74" s="55"/>
      <c r="H74" s="55">
        <v>1</v>
      </c>
      <c r="I74" s="55"/>
      <c r="J74" s="55"/>
      <c r="K74" s="55"/>
      <c r="L74" s="55"/>
    </row>
    <row r="75" spans="1:12" s="19" customFormat="1" ht="31.5" x14ac:dyDescent="0.25">
      <c r="A75" s="38" t="s">
        <v>274</v>
      </c>
      <c r="B75" s="39"/>
      <c r="C75" s="39" t="s">
        <v>165</v>
      </c>
      <c r="D75" s="55"/>
      <c r="E75" s="55"/>
      <c r="F75" s="55"/>
      <c r="G75" s="55"/>
      <c r="H75" s="55">
        <v>1</v>
      </c>
      <c r="I75" s="55"/>
      <c r="J75" s="55"/>
      <c r="K75" s="55"/>
      <c r="L75" s="55"/>
    </row>
    <row r="76" spans="1:12" s="19" customFormat="1" ht="31.5" x14ac:dyDescent="0.25">
      <c r="A76" s="38" t="s">
        <v>275</v>
      </c>
      <c r="B76" s="39"/>
      <c r="C76" s="39" t="s">
        <v>166</v>
      </c>
      <c r="D76" s="55"/>
      <c r="E76" s="55"/>
      <c r="F76" s="55"/>
      <c r="G76" s="55"/>
      <c r="H76" s="55">
        <v>1</v>
      </c>
      <c r="I76" s="55"/>
      <c r="J76" s="55"/>
      <c r="K76" s="55"/>
      <c r="L76" s="55"/>
    </row>
    <row r="77" spans="1:12" s="19" customFormat="1" x14ac:dyDescent="0.25">
      <c r="A77" s="38" t="s">
        <v>276</v>
      </c>
      <c r="B77" s="39"/>
      <c r="C77" s="39" t="s">
        <v>167</v>
      </c>
      <c r="D77" s="55"/>
      <c r="E77" s="55"/>
      <c r="F77" s="55"/>
      <c r="G77" s="55"/>
      <c r="H77" s="55">
        <v>1</v>
      </c>
      <c r="I77" s="55"/>
      <c r="J77" s="55"/>
      <c r="K77" s="55"/>
      <c r="L77" s="55"/>
    </row>
    <row r="78" spans="1:12" s="19" customFormat="1" x14ac:dyDescent="0.25">
      <c r="A78" s="36"/>
      <c r="B78" s="36"/>
      <c r="C78" s="37" t="s">
        <v>332</v>
      </c>
      <c r="D78" s="92">
        <f t="shared" ref="D78:K78" si="11">SUM(D79:D99)</f>
        <v>21</v>
      </c>
      <c r="E78" s="36">
        <f t="shared" si="11"/>
        <v>0</v>
      </c>
      <c r="F78" s="92">
        <f t="shared" si="11"/>
        <v>21</v>
      </c>
      <c r="G78" s="36">
        <f t="shared" si="11"/>
        <v>0</v>
      </c>
      <c r="H78" s="36">
        <f t="shared" si="11"/>
        <v>0</v>
      </c>
      <c r="I78" s="36">
        <f t="shared" si="11"/>
        <v>0</v>
      </c>
      <c r="J78" s="36">
        <f t="shared" si="11"/>
        <v>0</v>
      </c>
      <c r="K78" s="36">
        <f t="shared" si="11"/>
        <v>0</v>
      </c>
      <c r="L78" s="36"/>
    </row>
    <row r="79" spans="1:12" s="19" customFormat="1" ht="110.25" x14ac:dyDescent="0.25">
      <c r="A79" s="38" t="s">
        <v>222</v>
      </c>
      <c r="B79" s="39"/>
      <c r="C79" s="39" t="s">
        <v>120</v>
      </c>
      <c r="D79" s="55">
        <v>1</v>
      </c>
      <c r="E79" s="55"/>
      <c r="F79" s="55">
        <v>1</v>
      </c>
      <c r="G79" s="55"/>
      <c r="H79" s="55"/>
      <c r="I79" s="55"/>
      <c r="J79" s="55"/>
      <c r="K79" s="55"/>
      <c r="L79" s="91" t="s">
        <v>380</v>
      </c>
    </row>
    <row r="80" spans="1:12" s="19" customFormat="1" ht="110.25" x14ac:dyDescent="0.25">
      <c r="A80" s="38" t="s">
        <v>223</v>
      </c>
      <c r="B80" s="39"/>
      <c r="C80" s="39" t="s">
        <v>121</v>
      </c>
      <c r="D80" s="55">
        <v>1</v>
      </c>
      <c r="E80" s="55"/>
      <c r="F80" s="55">
        <v>1</v>
      </c>
      <c r="G80" s="55"/>
      <c r="H80" s="55"/>
      <c r="I80" s="55"/>
      <c r="J80" s="55"/>
      <c r="K80" s="55"/>
      <c r="L80" s="91" t="s">
        <v>381</v>
      </c>
    </row>
    <row r="81" spans="1:12" s="19" customFormat="1" ht="110.25" x14ac:dyDescent="0.25">
      <c r="A81" s="38" t="s">
        <v>224</v>
      </c>
      <c r="B81" s="39"/>
      <c r="C81" s="39" t="s">
        <v>122</v>
      </c>
      <c r="D81" s="55">
        <v>1</v>
      </c>
      <c r="E81" s="55"/>
      <c r="F81" s="55">
        <v>1</v>
      </c>
      <c r="G81" s="55"/>
      <c r="H81" s="55"/>
      <c r="I81" s="55"/>
      <c r="J81" s="55"/>
      <c r="K81" s="55"/>
      <c r="L81" s="91" t="s">
        <v>382</v>
      </c>
    </row>
    <row r="82" spans="1:12" s="19" customFormat="1" ht="110.25" x14ac:dyDescent="0.25">
      <c r="A82" s="38" t="s">
        <v>225</v>
      </c>
      <c r="B82" s="39"/>
      <c r="C82" s="39" t="s">
        <v>123</v>
      </c>
      <c r="D82" s="55">
        <v>1</v>
      </c>
      <c r="E82" s="55"/>
      <c r="F82" s="55">
        <v>1</v>
      </c>
      <c r="G82" s="55"/>
      <c r="H82" s="55"/>
      <c r="I82" s="55"/>
      <c r="J82" s="55"/>
      <c r="K82" s="55"/>
      <c r="L82" s="91" t="s">
        <v>383</v>
      </c>
    </row>
    <row r="83" spans="1:12" s="19" customFormat="1" ht="110.25" x14ac:dyDescent="0.25">
      <c r="A83" s="38" t="s">
        <v>226</v>
      </c>
      <c r="B83" s="39"/>
      <c r="C83" s="39" t="s">
        <v>124</v>
      </c>
      <c r="D83" s="55">
        <v>1</v>
      </c>
      <c r="E83" s="55"/>
      <c r="F83" s="55">
        <v>1</v>
      </c>
      <c r="G83" s="55"/>
      <c r="H83" s="55"/>
      <c r="I83" s="55"/>
      <c r="J83" s="55"/>
      <c r="K83" s="55"/>
      <c r="L83" s="91" t="s">
        <v>384</v>
      </c>
    </row>
    <row r="84" spans="1:12" s="19" customFormat="1" ht="110.25" x14ac:dyDescent="0.25">
      <c r="A84" s="38" t="s">
        <v>227</v>
      </c>
      <c r="B84" s="39"/>
      <c r="C84" s="39" t="s">
        <v>125</v>
      </c>
      <c r="D84" s="55">
        <v>1</v>
      </c>
      <c r="E84" s="55"/>
      <c r="F84" s="55">
        <v>1</v>
      </c>
      <c r="G84" s="55"/>
      <c r="H84" s="55"/>
      <c r="I84" s="55"/>
      <c r="J84" s="55"/>
      <c r="K84" s="55"/>
      <c r="L84" s="91" t="s">
        <v>385</v>
      </c>
    </row>
    <row r="85" spans="1:12" s="19" customFormat="1" ht="110.25" x14ac:dyDescent="0.25">
      <c r="A85" s="38" t="s">
        <v>228</v>
      </c>
      <c r="B85" s="39"/>
      <c r="C85" s="39" t="s">
        <v>126</v>
      </c>
      <c r="D85" s="55">
        <v>1</v>
      </c>
      <c r="E85" s="55"/>
      <c r="F85" s="55">
        <v>1</v>
      </c>
      <c r="G85" s="55"/>
      <c r="H85" s="55"/>
      <c r="I85" s="55"/>
      <c r="J85" s="55"/>
      <c r="K85" s="55"/>
      <c r="L85" s="91" t="s">
        <v>386</v>
      </c>
    </row>
    <row r="86" spans="1:12" s="19" customFormat="1" ht="110.25" x14ac:dyDescent="0.25">
      <c r="A86" s="38" t="s">
        <v>229</v>
      </c>
      <c r="B86" s="39"/>
      <c r="C86" s="39" t="s">
        <v>127</v>
      </c>
      <c r="D86" s="55">
        <v>1</v>
      </c>
      <c r="E86" s="55"/>
      <c r="F86" s="55">
        <v>1</v>
      </c>
      <c r="G86" s="55"/>
      <c r="H86" s="55"/>
      <c r="I86" s="55"/>
      <c r="J86" s="55"/>
      <c r="K86" s="55"/>
      <c r="L86" s="91" t="s">
        <v>387</v>
      </c>
    </row>
    <row r="87" spans="1:12" s="19" customFormat="1" ht="110.25" x14ac:dyDescent="0.25">
      <c r="A87" s="38" t="s">
        <v>230</v>
      </c>
      <c r="B87" s="39"/>
      <c r="C87" s="39" t="s">
        <v>128</v>
      </c>
      <c r="D87" s="55">
        <v>1</v>
      </c>
      <c r="E87" s="55"/>
      <c r="F87" s="55">
        <v>1</v>
      </c>
      <c r="G87" s="55"/>
      <c r="H87" s="55"/>
      <c r="I87" s="55"/>
      <c r="J87" s="55"/>
      <c r="K87" s="55"/>
      <c r="L87" s="91" t="s">
        <v>388</v>
      </c>
    </row>
    <row r="88" spans="1:12" s="19" customFormat="1" ht="110.25" x14ac:dyDescent="0.25">
      <c r="A88" s="82" t="s">
        <v>231</v>
      </c>
      <c r="B88" s="83"/>
      <c r="C88" s="83" t="s">
        <v>352</v>
      </c>
      <c r="D88" s="55">
        <v>1</v>
      </c>
      <c r="E88" s="55"/>
      <c r="F88" s="55">
        <v>1</v>
      </c>
      <c r="G88" s="55"/>
      <c r="H88" s="55"/>
      <c r="I88" s="55"/>
      <c r="J88" s="55"/>
      <c r="K88" s="55"/>
      <c r="L88" s="91" t="s">
        <v>389</v>
      </c>
    </row>
    <row r="89" spans="1:12" ht="110.25" x14ac:dyDescent="0.25">
      <c r="A89" s="38" t="s">
        <v>232</v>
      </c>
      <c r="B89" s="39"/>
      <c r="C89" s="39" t="s">
        <v>129</v>
      </c>
      <c r="D89" s="55">
        <v>1</v>
      </c>
      <c r="E89" s="55"/>
      <c r="F89" s="55">
        <v>1</v>
      </c>
      <c r="G89" s="55"/>
      <c r="H89" s="55"/>
      <c r="I89" s="55"/>
      <c r="J89" s="55"/>
      <c r="K89" s="55"/>
      <c r="L89" s="91" t="s">
        <v>390</v>
      </c>
    </row>
    <row r="90" spans="1:12" s="19" customFormat="1" ht="110.25" x14ac:dyDescent="0.25">
      <c r="A90" s="38" t="s">
        <v>233</v>
      </c>
      <c r="B90" s="39"/>
      <c r="C90" s="39" t="s">
        <v>130</v>
      </c>
      <c r="D90" s="55">
        <v>1</v>
      </c>
      <c r="E90" s="55"/>
      <c r="F90" s="55">
        <v>1</v>
      </c>
      <c r="G90" s="55"/>
      <c r="H90" s="55"/>
      <c r="I90" s="55"/>
      <c r="J90" s="55"/>
      <c r="K90" s="55"/>
      <c r="L90" s="91" t="s">
        <v>391</v>
      </c>
    </row>
    <row r="91" spans="1:12" s="19" customFormat="1" ht="110.25" x14ac:dyDescent="0.25">
      <c r="A91" s="38" t="s">
        <v>234</v>
      </c>
      <c r="B91" s="39"/>
      <c r="C91" s="39" t="s">
        <v>131</v>
      </c>
      <c r="D91" s="55">
        <v>1</v>
      </c>
      <c r="E91" s="55"/>
      <c r="F91" s="55">
        <v>1</v>
      </c>
      <c r="G91" s="55"/>
      <c r="H91" s="55"/>
      <c r="I91" s="55"/>
      <c r="J91" s="55"/>
      <c r="K91" s="55"/>
      <c r="L91" s="91" t="s">
        <v>392</v>
      </c>
    </row>
    <row r="92" spans="1:12" s="19" customFormat="1" ht="110.25" x14ac:dyDescent="0.25">
      <c r="A92" s="38" t="s">
        <v>235</v>
      </c>
      <c r="B92" s="39"/>
      <c r="C92" s="39" t="s">
        <v>132</v>
      </c>
      <c r="D92" s="55">
        <v>1</v>
      </c>
      <c r="E92" s="55"/>
      <c r="F92" s="55">
        <v>1</v>
      </c>
      <c r="G92" s="55"/>
      <c r="H92" s="55"/>
      <c r="I92" s="55"/>
      <c r="J92" s="55"/>
      <c r="K92" s="55"/>
      <c r="L92" s="91" t="s">
        <v>393</v>
      </c>
    </row>
    <row r="93" spans="1:12" s="19" customFormat="1" ht="110.25" x14ac:dyDescent="0.25">
      <c r="A93" s="38" t="s">
        <v>236</v>
      </c>
      <c r="B93" s="39"/>
      <c r="C93" s="39" t="s">
        <v>133</v>
      </c>
      <c r="D93" s="55">
        <v>1</v>
      </c>
      <c r="E93" s="55"/>
      <c r="F93" s="55">
        <v>1</v>
      </c>
      <c r="G93" s="55"/>
      <c r="H93" s="55"/>
      <c r="I93" s="55"/>
      <c r="J93" s="55"/>
      <c r="K93" s="55"/>
      <c r="L93" s="91" t="s">
        <v>394</v>
      </c>
    </row>
    <row r="94" spans="1:12" s="19" customFormat="1" ht="110.25" x14ac:dyDescent="0.25">
      <c r="A94" s="38" t="s">
        <v>237</v>
      </c>
      <c r="B94" s="39"/>
      <c r="C94" s="39" t="s">
        <v>134</v>
      </c>
      <c r="D94" s="55">
        <v>1</v>
      </c>
      <c r="E94" s="55"/>
      <c r="F94" s="55">
        <v>1</v>
      </c>
      <c r="G94" s="55"/>
      <c r="H94" s="55"/>
      <c r="I94" s="55"/>
      <c r="J94" s="55"/>
      <c r="K94" s="55"/>
      <c r="L94" s="91" t="s">
        <v>395</v>
      </c>
    </row>
    <row r="95" spans="1:12" s="19" customFormat="1" ht="110.25" x14ac:dyDescent="0.25">
      <c r="A95" s="38" t="s">
        <v>238</v>
      </c>
      <c r="B95" s="39"/>
      <c r="C95" s="39" t="s">
        <v>135</v>
      </c>
      <c r="D95" s="55">
        <v>1</v>
      </c>
      <c r="E95" s="55"/>
      <c r="F95" s="55">
        <v>1</v>
      </c>
      <c r="G95" s="55"/>
      <c r="H95" s="55"/>
      <c r="I95" s="55"/>
      <c r="J95" s="55"/>
      <c r="K95" s="55"/>
      <c r="L95" s="91" t="s">
        <v>396</v>
      </c>
    </row>
    <row r="96" spans="1:12" s="19" customFormat="1" ht="110.25" x14ac:dyDescent="0.25">
      <c r="A96" s="38" t="s">
        <v>239</v>
      </c>
      <c r="B96" s="39"/>
      <c r="C96" s="39" t="s">
        <v>136</v>
      </c>
      <c r="D96" s="55">
        <v>1</v>
      </c>
      <c r="E96" s="55"/>
      <c r="F96" s="55">
        <v>1</v>
      </c>
      <c r="G96" s="55"/>
      <c r="H96" s="55"/>
      <c r="I96" s="55"/>
      <c r="J96" s="55"/>
      <c r="K96" s="55"/>
      <c r="L96" s="91" t="s">
        <v>397</v>
      </c>
    </row>
    <row r="97" spans="1:12" s="19" customFormat="1" ht="110.25" x14ac:dyDescent="0.25">
      <c r="A97" s="38" t="s">
        <v>240</v>
      </c>
      <c r="B97" s="39"/>
      <c r="C97" s="39" t="s">
        <v>137</v>
      </c>
      <c r="D97" s="55">
        <v>1</v>
      </c>
      <c r="E97" s="55"/>
      <c r="F97" s="55">
        <v>1</v>
      </c>
      <c r="G97" s="55"/>
      <c r="H97" s="55"/>
      <c r="I97" s="55"/>
      <c r="J97" s="55"/>
      <c r="K97" s="55"/>
      <c r="L97" s="91" t="s">
        <v>398</v>
      </c>
    </row>
    <row r="98" spans="1:12" s="19" customFormat="1" ht="110.25" x14ac:dyDescent="0.25">
      <c r="A98" s="38" t="s">
        <v>241</v>
      </c>
      <c r="B98" s="39"/>
      <c r="C98" s="39" t="s">
        <v>138</v>
      </c>
      <c r="D98" s="55">
        <v>1</v>
      </c>
      <c r="E98" s="55"/>
      <c r="F98" s="55">
        <v>1</v>
      </c>
      <c r="G98" s="55"/>
      <c r="H98" s="55"/>
      <c r="I98" s="55"/>
      <c r="J98" s="55"/>
      <c r="K98" s="55"/>
      <c r="L98" s="91" t="s">
        <v>399</v>
      </c>
    </row>
    <row r="99" spans="1:12" s="19" customFormat="1" ht="110.25" x14ac:dyDescent="0.25">
      <c r="A99" s="38" t="s">
        <v>242</v>
      </c>
      <c r="B99" s="39"/>
      <c r="C99" s="39" t="s">
        <v>139</v>
      </c>
      <c r="D99" s="55">
        <v>1</v>
      </c>
      <c r="E99" s="55"/>
      <c r="F99" s="55">
        <v>1</v>
      </c>
      <c r="G99" s="55"/>
      <c r="H99" s="55"/>
      <c r="I99" s="55"/>
      <c r="J99" s="55"/>
      <c r="K99" s="55"/>
      <c r="L99" s="91" t="s">
        <v>400</v>
      </c>
    </row>
    <row r="100" spans="1:12" s="19" customFormat="1" x14ac:dyDescent="0.25">
      <c r="A100" s="36"/>
      <c r="B100" s="36"/>
      <c r="C100" s="37" t="s">
        <v>335</v>
      </c>
      <c r="D100" s="36">
        <f t="shared" ref="D100:K100" si="12">SUM(D101:D113)</f>
        <v>13</v>
      </c>
      <c r="E100" s="36">
        <f t="shared" si="12"/>
        <v>0</v>
      </c>
      <c r="F100" s="36">
        <f t="shared" si="12"/>
        <v>13</v>
      </c>
      <c r="G100" s="36">
        <f t="shared" si="12"/>
        <v>0</v>
      </c>
      <c r="H100" s="36">
        <f t="shared" si="12"/>
        <v>0</v>
      </c>
      <c r="I100" s="36">
        <f t="shared" si="12"/>
        <v>0</v>
      </c>
      <c r="J100" s="36">
        <f t="shared" si="12"/>
        <v>0</v>
      </c>
      <c r="K100" s="36">
        <f t="shared" si="12"/>
        <v>0</v>
      </c>
      <c r="L100" s="36"/>
    </row>
    <row r="101" spans="1:12" s="19" customFormat="1" ht="110.25" x14ac:dyDescent="0.25">
      <c r="A101" s="38" t="s">
        <v>287</v>
      </c>
      <c r="B101" s="39"/>
      <c r="C101" s="39" t="s">
        <v>168</v>
      </c>
      <c r="D101" s="55">
        <v>1</v>
      </c>
      <c r="E101" s="55"/>
      <c r="F101" s="55">
        <v>1</v>
      </c>
      <c r="G101" s="55"/>
      <c r="H101" s="55"/>
      <c r="I101" s="55"/>
      <c r="J101" s="55"/>
      <c r="K101" s="55"/>
      <c r="L101" s="91" t="s">
        <v>401</v>
      </c>
    </row>
    <row r="102" spans="1:12" s="19" customFormat="1" ht="94.5" customHeight="1" x14ac:dyDescent="0.25">
      <c r="A102" s="38" t="s">
        <v>288</v>
      </c>
      <c r="B102" s="39"/>
      <c r="C102" s="39" t="s">
        <v>169</v>
      </c>
      <c r="D102" s="55">
        <v>1</v>
      </c>
      <c r="E102" s="55"/>
      <c r="F102" s="55">
        <v>1</v>
      </c>
      <c r="G102" s="55"/>
      <c r="H102" s="55"/>
      <c r="I102" s="55"/>
      <c r="J102" s="55"/>
      <c r="K102" s="55"/>
      <c r="L102" s="91" t="s">
        <v>402</v>
      </c>
    </row>
    <row r="103" spans="1:12" s="19" customFormat="1" ht="94.5" customHeight="1" x14ac:dyDescent="0.25">
      <c r="A103" s="38" t="s">
        <v>289</v>
      </c>
      <c r="B103" s="39"/>
      <c r="C103" s="39" t="s">
        <v>170</v>
      </c>
      <c r="D103" s="55">
        <v>1</v>
      </c>
      <c r="E103" s="55"/>
      <c r="F103" s="55">
        <v>1</v>
      </c>
      <c r="G103" s="55"/>
      <c r="H103" s="55"/>
      <c r="I103" s="55"/>
      <c r="J103" s="55"/>
      <c r="K103" s="55"/>
      <c r="L103" s="91" t="s">
        <v>403</v>
      </c>
    </row>
    <row r="104" spans="1:12" s="19" customFormat="1" ht="94.5" customHeight="1" x14ac:dyDescent="0.25">
      <c r="A104" s="38" t="s">
        <v>290</v>
      </c>
      <c r="B104" s="39"/>
      <c r="C104" s="39" t="s">
        <v>171</v>
      </c>
      <c r="D104" s="55">
        <v>1</v>
      </c>
      <c r="E104" s="55"/>
      <c r="F104" s="55">
        <v>1</v>
      </c>
      <c r="G104" s="55"/>
      <c r="H104" s="55"/>
      <c r="I104" s="55"/>
      <c r="J104" s="55"/>
      <c r="K104" s="55"/>
      <c r="L104" s="91" t="s">
        <v>404</v>
      </c>
    </row>
    <row r="105" spans="1:12" s="19" customFormat="1" ht="94.5" customHeight="1" x14ac:dyDescent="0.25">
      <c r="A105" s="38" t="s">
        <v>291</v>
      </c>
      <c r="B105" s="39"/>
      <c r="C105" s="39" t="s">
        <v>172</v>
      </c>
      <c r="D105" s="55">
        <v>1</v>
      </c>
      <c r="E105" s="55"/>
      <c r="F105" s="55">
        <v>1</v>
      </c>
      <c r="G105" s="55"/>
      <c r="H105" s="55"/>
      <c r="I105" s="55"/>
      <c r="J105" s="55"/>
      <c r="K105" s="55"/>
      <c r="L105" s="91" t="s">
        <v>405</v>
      </c>
    </row>
    <row r="106" spans="1:12" s="19" customFormat="1" ht="94.5" customHeight="1" x14ac:dyDescent="0.25">
      <c r="A106" s="38" t="s">
        <v>292</v>
      </c>
      <c r="B106" s="39"/>
      <c r="C106" s="39" t="s">
        <v>173</v>
      </c>
      <c r="D106" s="55">
        <v>1</v>
      </c>
      <c r="E106" s="55"/>
      <c r="F106" s="55">
        <v>1</v>
      </c>
      <c r="G106" s="55"/>
      <c r="H106" s="55"/>
      <c r="I106" s="55"/>
      <c r="J106" s="55"/>
      <c r="K106" s="55"/>
      <c r="L106" s="91" t="s">
        <v>406</v>
      </c>
    </row>
    <row r="107" spans="1:12" s="19" customFormat="1" ht="94.5" customHeight="1" x14ac:dyDescent="0.25">
      <c r="A107" s="38" t="s">
        <v>293</v>
      </c>
      <c r="B107" s="39"/>
      <c r="C107" s="39" t="s">
        <v>299</v>
      </c>
      <c r="D107" s="55">
        <v>1</v>
      </c>
      <c r="E107" s="55"/>
      <c r="F107" s="55">
        <v>1</v>
      </c>
      <c r="G107" s="55"/>
      <c r="H107" s="55"/>
      <c r="I107" s="55"/>
      <c r="J107" s="55"/>
      <c r="K107" s="55"/>
      <c r="L107" s="91" t="s">
        <v>407</v>
      </c>
    </row>
    <row r="108" spans="1:12" s="19" customFormat="1" ht="94.5" customHeight="1" x14ac:dyDescent="0.25">
      <c r="A108" s="38" t="s">
        <v>294</v>
      </c>
      <c r="B108" s="39"/>
      <c r="C108" s="39" t="s">
        <v>174</v>
      </c>
      <c r="D108" s="55">
        <v>1</v>
      </c>
      <c r="E108" s="55"/>
      <c r="F108" s="55">
        <v>1</v>
      </c>
      <c r="G108" s="55"/>
      <c r="H108" s="55"/>
      <c r="I108" s="55"/>
      <c r="J108" s="55"/>
      <c r="K108" s="55"/>
      <c r="L108" s="91" t="s">
        <v>408</v>
      </c>
    </row>
    <row r="109" spans="1:12" s="19" customFormat="1" ht="94.5" customHeight="1" x14ac:dyDescent="0.25">
      <c r="A109" s="38" t="s">
        <v>295</v>
      </c>
      <c r="B109" s="39"/>
      <c r="C109" s="39" t="s">
        <v>175</v>
      </c>
      <c r="D109" s="55">
        <v>1</v>
      </c>
      <c r="E109" s="55"/>
      <c r="F109" s="55">
        <v>1</v>
      </c>
      <c r="G109" s="55"/>
      <c r="H109" s="55"/>
      <c r="I109" s="55"/>
      <c r="J109" s="55"/>
      <c r="K109" s="55"/>
      <c r="L109" s="91" t="s">
        <v>409</v>
      </c>
    </row>
    <row r="110" spans="1:12" ht="94.5" customHeight="1" x14ac:dyDescent="0.25">
      <c r="A110" s="38" t="s">
        <v>296</v>
      </c>
      <c r="B110" s="39"/>
      <c r="C110" s="39" t="s">
        <v>176</v>
      </c>
      <c r="D110" s="55">
        <v>1</v>
      </c>
      <c r="E110" s="55"/>
      <c r="F110" s="55">
        <v>1</v>
      </c>
      <c r="G110" s="55"/>
      <c r="H110" s="55"/>
      <c r="I110" s="55"/>
      <c r="J110" s="55"/>
      <c r="K110" s="55"/>
      <c r="L110" s="91" t="s">
        <v>410</v>
      </c>
    </row>
    <row r="111" spans="1:12" s="19" customFormat="1" ht="94.5" customHeight="1" x14ac:dyDescent="0.25">
      <c r="A111" s="38" t="s">
        <v>297</v>
      </c>
      <c r="B111" s="39"/>
      <c r="C111" s="39" t="s">
        <v>301</v>
      </c>
      <c r="D111" s="55">
        <v>1</v>
      </c>
      <c r="E111" s="55"/>
      <c r="F111" s="55">
        <v>1</v>
      </c>
      <c r="G111" s="55"/>
      <c r="H111" s="55"/>
      <c r="I111" s="55"/>
      <c r="J111" s="55"/>
      <c r="K111" s="55"/>
      <c r="L111" s="91" t="s">
        <v>411</v>
      </c>
    </row>
    <row r="112" spans="1:12" s="19" customFormat="1" ht="94.5" customHeight="1" x14ac:dyDescent="0.25">
      <c r="A112" s="38" t="s">
        <v>298</v>
      </c>
      <c r="B112" s="39"/>
      <c r="C112" s="39" t="s">
        <v>302</v>
      </c>
      <c r="D112" s="55">
        <v>1</v>
      </c>
      <c r="E112" s="55"/>
      <c r="F112" s="55">
        <v>1</v>
      </c>
      <c r="G112" s="55"/>
      <c r="H112" s="55"/>
      <c r="I112" s="55"/>
      <c r="J112" s="55"/>
      <c r="K112" s="55"/>
      <c r="L112" s="91" t="s">
        <v>412</v>
      </c>
    </row>
    <row r="113" spans="1:12" s="19" customFormat="1" ht="94.5" customHeight="1" x14ac:dyDescent="0.25">
      <c r="A113" s="38" t="s">
        <v>300</v>
      </c>
      <c r="B113" s="39"/>
      <c r="C113" s="39" t="s">
        <v>177</v>
      </c>
      <c r="D113" s="55">
        <v>1</v>
      </c>
      <c r="E113" s="55"/>
      <c r="F113" s="55">
        <v>1</v>
      </c>
      <c r="G113" s="55"/>
      <c r="H113" s="55"/>
      <c r="I113" s="55"/>
      <c r="J113" s="55"/>
      <c r="K113" s="55"/>
      <c r="L113" s="91" t="s">
        <v>413</v>
      </c>
    </row>
    <row r="114" spans="1:12" s="19" customFormat="1" x14ac:dyDescent="0.25">
      <c r="A114" s="36"/>
      <c r="B114" s="36"/>
      <c r="C114" s="37" t="s">
        <v>336</v>
      </c>
      <c r="D114" s="36">
        <f>SUM(D115:D123)</f>
        <v>4</v>
      </c>
      <c r="E114" s="92">
        <f t="shared" ref="E114:K114" si="13">SUM(E115:E123)</f>
        <v>2</v>
      </c>
      <c r="F114" s="36">
        <f t="shared" si="13"/>
        <v>1</v>
      </c>
      <c r="G114" s="36">
        <f t="shared" si="13"/>
        <v>0</v>
      </c>
      <c r="H114" s="36">
        <f t="shared" si="13"/>
        <v>2</v>
      </c>
      <c r="I114" s="36">
        <f t="shared" si="13"/>
        <v>0</v>
      </c>
      <c r="J114" s="36">
        <f t="shared" si="13"/>
        <v>0</v>
      </c>
      <c r="K114" s="36">
        <f t="shared" si="13"/>
        <v>0</v>
      </c>
      <c r="L114" s="36"/>
    </row>
    <row r="115" spans="1:12" ht="31.5" x14ac:dyDescent="0.25">
      <c r="A115" s="38" t="s">
        <v>277</v>
      </c>
      <c r="B115" s="39"/>
      <c r="C115" s="39" t="s">
        <v>414</v>
      </c>
      <c r="D115" s="55">
        <v>1</v>
      </c>
      <c r="E115" s="95"/>
      <c r="F115" s="55"/>
      <c r="G115" s="55"/>
      <c r="H115" s="55"/>
      <c r="I115" s="55"/>
      <c r="J115" s="56"/>
      <c r="K115" s="56"/>
      <c r="L115" s="94"/>
    </row>
    <row r="116" spans="1:12" ht="31.5" x14ac:dyDescent="0.25">
      <c r="A116" s="38" t="s">
        <v>278</v>
      </c>
      <c r="B116" s="39"/>
      <c r="C116" s="39" t="s">
        <v>415</v>
      </c>
      <c r="D116" s="55">
        <v>1</v>
      </c>
      <c r="E116" s="95"/>
      <c r="F116" s="55"/>
      <c r="G116" s="55"/>
      <c r="H116" s="55"/>
      <c r="I116" s="55"/>
      <c r="J116" s="56"/>
      <c r="K116" s="56"/>
      <c r="L116" s="94"/>
    </row>
    <row r="117" spans="1:12" ht="31.5" x14ac:dyDescent="0.25">
      <c r="A117" s="38" t="s">
        <v>279</v>
      </c>
      <c r="B117" s="39"/>
      <c r="C117" s="39" t="s">
        <v>141</v>
      </c>
      <c r="D117" s="55">
        <v>1</v>
      </c>
      <c r="E117" s="85"/>
      <c r="F117" s="55"/>
      <c r="G117" s="55"/>
      <c r="H117" s="38"/>
      <c r="I117" s="56"/>
      <c r="J117" s="56"/>
      <c r="K117" s="56"/>
      <c r="L117" s="56"/>
    </row>
    <row r="118" spans="1:12" ht="31.5" x14ac:dyDescent="0.25">
      <c r="A118" s="38" t="s">
        <v>280</v>
      </c>
      <c r="B118" s="39"/>
      <c r="C118" s="39" t="s">
        <v>142</v>
      </c>
      <c r="D118" s="55">
        <v>1</v>
      </c>
      <c r="E118" s="55"/>
      <c r="F118" s="55"/>
      <c r="G118" s="55"/>
      <c r="H118" s="38"/>
      <c r="I118" s="56"/>
      <c r="J118" s="56"/>
      <c r="K118" s="56"/>
      <c r="L118" s="56"/>
    </row>
    <row r="119" spans="1:12" ht="47.25" x14ac:dyDescent="0.25">
      <c r="A119" s="38" t="s">
        <v>281</v>
      </c>
      <c r="B119" s="39"/>
      <c r="C119" s="39" t="s">
        <v>180</v>
      </c>
      <c r="D119" s="55"/>
      <c r="E119" s="55"/>
      <c r="F119" s="55"/>
      <c r="G119" s="55"/>
      <c r="H119" s="55">
        <v>1</v>
      </c>
      <c r="I119" s="55"/>
      <c r="J119" s="55"/>
      <c r="K119" s="55"/>
      <c r="L119" s="55"/>
    </row>
    <row r="120" spans="1:12" ht="47.25" x14ac:dyDescent="0.25">
      <c r="A120" s="38" t="s">
        <v>283</v>
      </c>
      <c r="B120" s="39"/>
      <c r="C120" s="39" t="s">
        <v>282</v>
      </c>
      <c r="D120" s="55"/>
      <c r="E120" s="55"/>
      <c r="F120" s="55"/>
      <c r="G120" s="55"/>
      <c r="H120" s="55">
        <v>1</v>
      </c>
      <c r="I120" s="55"/>
      <c r="J120" s="55"/>
      <c r="K120" s="55"/>
      <c r="L120" s="55"/>
    </row>
    <row r="121" spans="1:12" ht="94.5" x14ac:dyDescent="0.25">
      <c r="A121" s="38" t="s">
        <v>284</v>
      </c>
      <c r="B121" s="39"/>
      <c r="C121" s="39" t="s">
        <v>143</v>
      </c>
      <c r="D121" s="56"/>
      <c r="E121" s="56"/>
      <c r="F121" s="56">
        <v>1</v>
      </c>
      <c r="G121" s="56"/>
      <c r="H121" s="56"/>
      <c r="I121" s="56"/>
      <c r="J121" s="56"/>
      <c r="K121" s="56"/>
      <c r="L121" s="94" t="s">
        <v>379</v>
      </c>
    </row>
    <row r="122" spans="1:12" x14ac:dyDescent="0.25">
      <c r="A122" s="38" t="s">
        <v>285</v>
      </c>
      <c r="B122" s="39"/>
      <c r="C122" s="39" t="s">
        <v>416</v>
      </c>
      <c r="D122" s="56"/>
      <c r="E122" s="56">
        <v>1</v>
      </c>
      <c r="F122" s="38"/>
      <c r="G122" s="56"/>
      <c r="H122" s="56"/>
      <c r="I122" s="56"/>
      <c r="J122" s="56"/>
      <c r="K122" s="56"/>
      <c r="L122" s="94"/>
    </row>
    <row r="123" spans="1:12" ht="31.5" x14ac:dyDescent="0.25">
      <c r="A123" s="38" t="s">
        <v>286</v>
      </c>
      <c r="B123" s="39"/>
      <c r="C123" s="39" t="s">
        <v>417</v>
      </c>
      <c r="D123" s="56"/>
      <c r="E123" s="56">
        <v>1</v>
      </c>
      <c r="F123" s="38"/>
      <c r="G123" s="55"/>
      <c r="H123" s="38"/>
      <c r="I123" s="55"/>
      <c r="J123" s="55"/>
      <c r="K123" s="55"/>
      <c r="L123" s="91"/>
    </row>
  </sheetData>
  <mergeCells count="4">
    <mergeCell ref="B1:B2"/>
    <mergeCell ref="C1:C2"/>
    <mergeCell ref="D1:K1"/>
    <mergeCell ref="A1:A2"/>
  </mergeCells>
  <pageMargins left="0.7" right="0.7" top="0.75" bottom="0.75" header="0.3" footer="0.3"/>
  <pageSetup paperSize="9" scale="3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8"/>
  <sheetViews>
    <sheetView view="pageBreakPreview" zoomScale="85" zoomScaleNormal="81" zoomScaleSheetLayoutView="85" zoomScalePageLayoutView="80" workbookViewId="0">
      <pane xSplit="2" ySplit="4" topLeftCell="C5" activePane="bottomRight" state="frozen"/>
      <selection activeCell="J58" sqref="J58"/>
      <selection pane="topRight" activeCell="J58" sqref="J58"/>
      <selection pane="bottomLeft" activeCell="J58" sqref="J58"/>
      <selection pane="bottomRight" sqref="A1:AI1"/>
    </sheetView>
  </sheetViews>
  <sheetFormatPr defaultColWidth="8.85546875" defaultRowHeight="12" x14ac:dyDescent="0.2"/>
  <cols>
    <col min="1" max="1" width="7.140625" style="58" customWidth="1"/>
    <col min="2" max="2" width="48.85546875" style="1" customWidth="1"/>
    <col min="3" max="4" width="12.5703125" style="1" customWidth="1"/>
    <col min="5" max="5" width="4.28515625" style="1" bestFit="1" customWidth="1"/>
    <col min="6" max="6" width="3.85546875" style="1" bestFit="1" customWidth="1"/>
    <col min="7" max="7" width="4.28515625" style="1" bestFit="1" customWidth="1"/>
    <col min="8" max="10" width="3.85546875" style="1" bestFit="1" customWidth="1"/>
    <col min="11" max="11" width="9" style="1" bestFit="1" customWidth="1"/>
    <col min="12" max="19" width="5.28515625" style="1" bestFit="1" customWidth="1"/>
    <col min="20" max="20" width="9" style="1" bestFit="1" customWidth="1"/>
    <col min="21" max="21" width="15.85546875" style="1" customWidth="1"/>
    <col min="22" max="22" width="10.7109375" style="1" customWidth="1"/>
    <col min="23" max="23" width="15.42578125" style="6" customWidth="1"/>
    <col min="24" max="24" width="6" style="1" bestFit="1" customWidth="1"/>
    <col min="25" max="31" width="6" style="2" bestFit="1" customWidth="1"/>
    <col min="32" max="32" width="9" style="2" customWidth="1"/>
    <col min="33" max="33" width="5.85546875" style="1" bestFit="1" customWidth="1"/>
    <col min="34" max="34" width="15.28515625" style="1" customWidth="1"/>
    <col min="35" max="35" width="16.28515625" style="1" customWidth="1"/>
    <col min="36" max="16384" width="8.85546875" style="1"/>
  </cols>
  <sheetData>
    <row r="1" spans="1:35" ht="14.25" x14ac:dyDescent="0.2">
      <c r="A1" s="186" t="s">
        <v>429</v>
      </c>
      <c r="B1" s="186"/>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row>
    <row r="2" spans="1:35" ht="15" x14ac:dyDescent="0.2">
      <c r="A2" s="57"/>
      <c r="B2" s="49"/>
      <c r="C2" s="49"/>
      <c r="D2" s="49"/>
      <c r="E2" s="49"/>
      <c r="F2" s="49"/>
      <c r="G2" s="49"/>
      <c r="H2" s="49"/>
      <c r="I2" s="49"/>
      <c r="J2" s="49"/>
      <c r="K2" s="49"/>
      <c r="L2" s="49"/>
      <c r="M2" s="49"/>
      <c r="N2" s="49"/>
      <c r="O2" s="49"/>
      <c r="P2" s="49"/>
      <c r="Q2" s="49"/>
      <c r="R2" s="49"/>
      <c r="S2" s="49"/>
      <c r="T2" s="49"/>
      <c r="U2" s="49"/>
      <c r="V2" s="49"/>
      <c r="W2" s="50"/>
      <c r="X2" s="49"/>
      <c r="Y2" s="51"/>
      <c r="Z2" s="51"/>
      <c r="AA2" s="51"/>
      <c r="AB2" s="51"/>
      <c r="AC2" s="51"/>
      <c r="AD2" s="51"/>
      <c r="AE2" s="51"/>
      <c r="AF2" s="51"/>
      <c r="AG2" s="49"/>
      <c r="AH2" s="49"/>
    </row>
    <row r="3" spans="1:35" s="3" customFormat="1" ht="19.5" customHeight="1" x14ac:dyDescent="0.2">
      <c r="A3" s="187" t="s">
        <v>0</v>
      </c>
      <c r="B3" s="188" t="s">
        <v>59</v>
      </c>
      <c r="C3" s="188" t="s">
        <v>303</v>
      </c>
      <c r="D3" s="188"/>
      <c r="E3" s="188"/>
      <c r="F3" s="188"/>
      <c r="G3" s="188"/>
      <c r="H3" s="188"/>
      <c r="I3" s="188"/>
      <c r="J3" s="188"/>
      <c r="K3" s="188"/>
      <c r="L3" s="188" t="s">
        <v>304</v>
      </c>
      <c r="M3" s="188"/>
      <c r="N3" s="188"/>
      <c r="O3" s="188"/>
      <c r="P3" s="188"/>
      <c r="Q3" s="188"/>
      <c r="R3" s="188"/>
      <c r="S3" s="188"/>
      <c r="T3" s="188"/>
      <c r="U3" s="188" t="s">
        <v>55</v>
      </c>
      <c r="V3" s="189" t="s">
        <v>38</v>
      </c>
      <c r="W3" s="188" t="s">
        <v>56</v>
      </c>
      <c r="X3" s="190" t="s">
        <v>2</v>
      </c>
      <c r="Y3" s="191"/>
      <c r="Z3" s="191"/>
      <c r="AA3" s="191"/>
      <c r="AB3" s="191"/>
      <c r="AC3" s="191"/>
      <c r="AD3" s="191"/>
      <c r="AE3" s="192"/>
      <c r="AF3" s="188"/>
      <c r="AG3" s="188" t="s">
        <v>305</v>
      </c>
      <c r="AH3" s="188" t="s">
        <v>422</v>
      </c>
      <c r="AI3" s="188" t="s">
        <v>342</v>
      </c>
    </row>
    <row r="4" spans="1:35" s="3" customFormat="1" ht="72" customHeight="1" x14ac:dyDescent="0.2">
      <c r="A4" s="187"/>
      <c r="B4" s="188"/>
      <c r="C4" s="117" t="s">
        <v>306</v>
      </c>
      <c r="D4" s="117" t="s">
        <v>307</v>
      </c>
      <c r="E4" s="117" t="s">
        <v>308</v>
      </c>
      <c r="F4" s="117" t="s">
        <v>309</v>
      </c>
      <c r="G4" s="117" t="s">
        <v>310</v>
      </c>
      <c r="H4" s="117" t="s">
        <v>311</v>
      </c>
      <c r="I4" s="117" t="s">
        <v>312</v>
      </c>
      <c r="J4" s="117" t="s">
        <v>313</v>
      </c>
      <c r="K4" s="117" t="s">
        <v>1</v>
      </c>
      <c r="L4" s="117" t="s">
        <v>314</v>
      </c>
      <c r="M4" s="117" t="s">
        <v>315</v>
      </c>
      <c r="N4" s="117" t="s">
        <v>316</v>
      </c>
      <c r="O4" s="117" t="s">
        <v>317</v>
      </c>
      <c r="P4" s="117" t="s">
        <v>318</v>
      </c>
      <c r="Q4" s="117" t="s">
        <v>319</v>
      </c>
      <c r="R4" s="117" t="s">
        <v>320</v>
      </c>
      <c r="S4" s="117" t="s">
        <v>321</v>
      </c>
      <c r="T4" s="117" t="s">
        <v>1</v>
      </c>
      <c r="U4" s="188"/>
      <c r="V4" s="189"/>
      <c r="W4" s="188"/>
      <c r="X4" s="118" t="s">
        <v>322</v>
      </c>
      <c r="Y4" s="118" t="s">
        <v>323</v>
      </c>
      <c r="Z4" s="118" t="s">
        <v>324</v>
      </c>
      <c r="AA4" s="118" t="s">
        <v>325</v>
      </c>
      <c r="AB4" s="118" t="s">
        <v>326</v>
      </c>
      <c r="AC4" s="118" t="s">
        <v>327</v>
      </c>
      <c r="AD4" s="118" t="s">
        <v>328</v>
      </c>
      <c r="AE4" s="118" t="s">
        <v>329</v>
      </c>
      <c r="AF4" s="188"/>
      <c r="AG4" s="188"/>
      <c r="AH4" s="188"/>
      <c r="AI4" s="188"/>
    </row>
    <row r="5" spans="1:35" s="3" customFormat="1" ht="57" x14ac:dyDescent="0.2">
      <c r="A5" s="59"/>
      <c r="B5" s="119" t="s">
        <v>338</v>
      </c>
      <c r="C5" s="120">
        <f>SUM(C7:C16)</f>
        <v>48</v>
      </c>
      <c r="D5" s="120">
        <f t="shared" ref="D5:M5" si="0">SUM(D7:D16)</f>
        <v>2</v>
      </c>
      <c r="E5" s="120">
        <f t="shared" si="0"/>
        <v>48</v>
      </c>
      <c r="F5" s="120">
        <f t="shared" si="0"/>
        <v>0</v>
      </c>
      <c r="G5" s="120">
        <f t="shared" si="0"/>
        <v>62</v>
      </c>
      <c r="H5" s="120">
        <f t="shared" si="0"/>
        <v>0</v>
      </c>
      <c r="I5" s="120">
        <f t="shared" si="0"/>
        <v>0</v>
      </c>
      <c r="J5" s="120">
        <f t="shared" si="0"/>
        <v>0</v>
      </c>
      <c r="K5" s="120">
        <f>SUM(K7:K16)</f>
        <v>443</v>
      </c>
      <c r="L5" s="120">
        <f t="shared" si="0"/>
        <v>528</v>
      </c>
      <c r="M5" s="120">
        <f t="shared" si="0"/>
        <v>12</v>
      </c>
      <c r="N5" s="120">
        <f t="shared" ref="N5:T5" si="1">SUM(N7:N16)</f>
        <v>240</v>
      </c>
      <c r="O5" s="120">
        <f t="shared" si="1"/>
        <v>0</v>
      </c>
      <c r="P5" s="120">
        <f t="shared" si="1"/>
        <v>248</v>
      </c>
      <c r="Q5" s="120">
        <f t="shared" si="1"/>
        <v>0</v>
      </c>
      <c r="R5" s="120">
        <f t="shared" si="1"/>
        <v>0</v>
      </c>
      <c r="S5" s="120">
        <f t="shared" si="1"/>
        <v>0</v>
      </c>
      <c r="T5" s="120">
        <f t="shared" si="1"/>
        <v>1028</v>
      </c>
      <c r="U5" s="121"/>
      <c r="V5" s="122"/>
      <c r="W5" s="123">
        <f>SUM(W7:W15)</f>
        <v>192.25</v>
      </c>
      <c r="X5" s="40"/>
      <c r="Y5" s="41"/>
      <c r="Z5" s="41"/>
      <c r="AA5" s="42"/>
      <c r="AB5" s="41"/>
      <c r="AC5" s="43"/>
      <c r="AD5" s="43"/>
      <c r="AE5" s="43"/>
      <c r="AF5" s="123"/>
      <c r="AG5" s="123"/>
      <c r="AH5" s="124">
        <f>SUM(AH7:AH9,AH12:AH15,AH17)</f>
        <v>693.92000000000007</v>
      </c>
      <c r="AI5" s="63">
        <f>SUM(AI7:AI17)</f>
        <v>0.99999999999999989</v>
      </c>
    </row>
    <row r="6" spans="1:35" s="3" customFormat="1" ht="14.25" x14ac:dyDescent="0.2">
      <c r="A6" s="184" t="s">
        <v>419</v>
      </c>
      <c r="B6" s="185"/>
      <c r="C6" s="185"/>
      <c r="D6" s="185"/>
      <c r="E6" s="185"/>
      <c r="F6" s="185"/>
      <c r="G6" s="185"/>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51">
        <f>SUM(AH7:AH10)</f>
        <v>343.48</v>
      </c>
      <c r="AI6" s="116"/>
    </row>
    <row r="7" spans="1:35" s="21" customFormat="1" ht="30" x14ac:dyDescent="0.25">
      <c r="A7" s="98" t="s">
        <v>64</v>
      </c>
      <c r="B7" s="99" t="str">
        <f>Функции!C4</f>
        <v>Модуль «Нормативно-справочная информация» (этап 1)</v>
      </c>
      <c r="C7" s="100">
        <f>Функции!D4</f>
        <v>2</v>
      </c>
      <c r="D7" s="100">
        <f>Функции!E4</f>
        <v>0</v>
      </c>
      <c r="E7" s="100">
        <f>Функции!F4</f>
        <v>2</v>
      </c>
      <c r="F7" s="100">
        <f>Функции!G4</f>
        <v>0</v>
      </c>
      <c r="G7" s="100">
        <f>Функции!H4</f>
        <v>2</v>
      </c>
      <c r="H7" s="100">
        <f>Функции!I4</f>
        <v>0</v>
      </c>
      <c r="I7" s="100">
        <f>Функции!J4</f>
        <v>0</v>
      </c>
      <c r="J7" s="100">
        <f>Функции!K4</f>
        <v>0</v>
      </c>
      <c r="K7" s="101">
        <f>SUM(C7:J7)</f>
        <v>6</v>
      </c>
      <c r="L7" s="102">
        <f>C7*11</f>
        <v>22</v>
      </c>
      <c r="M7" s="102">
        <f>D7*6</f>
        <v>0</v>
      </c>
      <c r="N7" s="102">
        <f>E7*5</f>
        <v>10</v>
      </c>
      <c r="O7" s="102">
        <f>F7*5</f>
        <v>0</v>
      </c>
      <c r="P7" s="102">
        <f>G7*4</f>
        <v>8</v>
      </c>
      <c r="Q7" s="102">
        <f>H7*4</f>
        <v>0</v>
      </c>
      <c r="R7" s="102">
        <f>I7*2</f>
        <v>0</v>
      </c>
      <c r="S7" s="102">
        <f>J7*1</f>
        <v>0</v>
      </c>
      <c r="T7" s="103">
        <f>SUM(L7:S7)</f>
        <v>40</v>
      </c>
      <c r="U7" s="104" t="s">
        <v>37</v>
      </c>
      <c r="V7" s="105">
        <v>0.255</v>
      </c>
      <c r="W7" s="106">
        <f>ROUND(POWER(T7,0.94)*V7,2)</f>
        <v>8.17</v>
      </c>
      <c r="X7" s="112">
        <v>1</v>
      </c>
      <c r="Y7" s="112">
        <v>1.07</v>
      </c>
      <c r="Z7" s="112">
        <v>0.95</v>
      </c>
      <c r="AA7" s="112">
        <v>1</v>
      </c>
      <c r="AB7" s="112">
        <v>1</v>
      </c>
      <c r="AC7" s="112">
        <v>0.87</v>
      </c>
      <c r="AD7" s="112">
        <v>0.97</v>
      </c>
      <c r="AE7" s="112">
        <v>1.03</v>
      </c>
      <c r="AF7" s="112">
        <f>ROUND(X7*Y7*Z7*AA7*AB7*AC7*AD7*AE7,3)</f>
        <v>0.88400000000000001</v>
      </c>
      <c r="AG7" s="113">
        <v>1</v>
      </c>
      <c r="AH7" s="149">
        <f>ROUND(W7*AF7*AG7,2)</f>
        <v>7.22</v>
      </c>
      <c r="AI7" s="64">
        <f>AH7/$AH$5</f>
        <v>1.0404657597417568E-2</v>
      </c>
    </row>
    <row r="8" spans="1:35" s="21" customFormat="1" ht="30" x14ac:dyDescent="0.25">
      <c r="A8" s="98" t="s">
        <v>183</v>
      </c>
      <c r="B8" s="99" t="str">
        <f>Функции!C5</f>
        <v>Модуль «Учет абонентов» (этап 1)</v>
      </c>
      <c r="C8" s="100">
        <f>Функции!D5</f>
        <v>0</v>
      </c>
      <c r="D8" s="100">
        <f>Функции!E5</f>
        <v>0</v>
      </c>
      <c r="E8" s="100">
        <f>Функции!F5</f>
        <v>0</v>
      </c>
      <c r="F8" s="100">
        <f>Функции!G5</f>
        <v>0</v>
      </c>
      <c r="G8" s="100">
        <f>Функции!H5</f>
        <v>30</v>
      </c>
      <c r="H8" s="100">
        <f>Функции!I5</f>
        <v>0</v>
      </c>
      <c r="I8" s="100">
        <f>Функции!J5</f>
        <v>0</v>
      </c>
      <c r="J8" s="100">
        <f>Функции!K5</f>
        <v>0</v>
      </c>
      <c r="K8" s="101">
        <f t="shared" ref="K8:K9" si="2">SUM(C8:J8)</f>
        <v>30</v>
      </c>
      <c r="L8" s="102">
        <f t="shared" ref="L8:L9" si="3">C8*11</f>
        <v>0</v>
      </c>
      <c r="M8" s="102">
        <f t="shared" ref="M8:M9" si="4">D8*6</f>
        <v>0</v>
      </c>
      <c r="N8" s="102">
        <f t="shared" ref="N8:N9" si="5">E8*5</f>
        <v>0</v>
      </c>
      <c r="O8" s="102">
        <f t="shared" ref="O8:O9" si="6">F8*5</f>
        <v>0</v>
      </c>
      <c r="P8" s="102">
        <f t="shared" ref="P8:P9" si="7">G8*4</f>
        <v>120</v>
      </c>
      <c r="Q8" s="102">
        <f t="shared" ref="Q8:Q9" si="8">H8*4</f>
        <v>0</v>
      </c>
      <c r="R8" s="102">
        <f t="shared" ref="R8:R9" si="9">I8*2</f>
        <v>0</v>
      </c>
      <c r="S8" s="102">
        <f t="shared" ref="S8:S9" si="10">J8*1</f>
        <v>0</v>
      </c>
      <c r="T8" s="103">
        <f>SUM(L8:S8)</f>
        <v>120</v>
      </c>
      <c r="U8" s="104" t="s">
        <v>37</v>
      </c>
      <c r="V8" s="105">
        <v>0.255</v>
      </c>
      <c r="W8" s="106">
        <f t="shared" ref="W8:W9" si="11">ROUND(POWER(T8,0.94)*V8,2)</f>
        <v>22.96</v>
      </c>
      <c r="X8" s="112">
        <v>1</v>
      </c>
      <c r="Y8" s="112">
        <v>1.07</v>
      </c>
      <c r="Z8" s="112">
        <v>0.95</v>
      </c>
      <c r="AA8" s="112">
        <v>1.1499999999999999</v>
      </c>
      <c r="AB8" s="112">
        <v>1</v>
      </c>
      <c r="AC8" s="112">
        <v>0.87</v>
      </c>
      <c r="AD8" s="112">
        <v>0.97</v>
      </c>
      <c r="AE8" s="112">
        <v>1.03</v>
      </c>
      <c r="AF8" s="112">
        <f t="shared" ref="AF8:AF9" si="12">ROUND(X8*Y8*Z8*AA8*AB8*AC8*AD8*AE8,3)</f>
        <v>1.016</v>
      </c>
      <c r="AG8" s="113">
        <v>1</v>
      </c>
      <c r="AH8" s="149">
        <f>ROUND(W8*AF8*AG8,2)</f>
        <v>23.33</v>
      </c>
      <c r="AI8" s="64">
        <f>AH8/$AH$5</f>
        <v>3.3620590269771725E-2</v>
      </c>
    </row>
    <row r="9" spans="1:35" s="21" customFormat="1" ht="30" x14ac:dyDescent="0.25">
      <c r="A9" s="98" t="s">
        <v>339</v>
      </c>
      <c r="B9" s="99" t="str">
        <f>Функции!C6</f>
        <v>Модуль «Центральная база данных» (этап 1)</v>
      </c>
      <c r="C9" s="100">
        <f>Функции!D6</f>
        <v>21</v>
      </c>
      <c r="D9" s="100">
        <f>Функции!E6</f>
        <v>0</v>
      </c>
      <c r="E9" s="100">
        <f>Функции!F6</f>
        <v>21</v>
      </c>
      <c r="F9" s="100">
        <f>Функции!G6</f>
        <v>0</v>
      </c>
      <c r="G9" s="100">
        <f>Функции!H6</f>
        <v>0</v>
      </c>
      <c r="H9" s="100">
        <f>Функции!I6</f>
        <v>0</v>
      </c>
      <c r="I9" s="100">
        <f>Функции!J6</f>
        <v>0</v>
      </c>
      <c r="J9" s="100">
        <f>Функции!K6</f>
        <v>0</v>
      </c>
      <c r="K9" s="101">
        <f t="shared" si="2"/>
        <v>42</v>
      </c>
      <c r="L9" s="102">
        <f t="shared" si="3"/>
        <v>231</v>
      </c>
      <c r="M9" s="102">
        <f t="shared" si="4"/>
        <v>0</v>
      </c>
      <c r="N9" s="102">
        <f t="shared" si="5"/>
        <v>105</v>
      </c>
      <c r="O9" s="102">
        <f t="shared" si="6"/>
        <v>0</v>
      </c>
      <c r="P9" s="102">
        <f t="shared" si="7"/>
        <v>0</v>
      </c>
      <c r="Q9" s="102">
        <f t="shared" si="8"/>
        <v>0</v>
      </c>
      <c r="R9" s="102">
        <f t="shared" si="9"/>
        <v>0</v>
      </c>
      <c r="S9" s="102">
        <f t="shared" si="10"/>
        <v>0</v>
      </c>
      <c r="T9" s="103">
        <f>SUM(L9:S9)</f>
        <v>336</v>
      </c>
      <c r="U9" s="104" t="s">
        <v>37</v>
      </c>
      <c r="V9" s="105">
        <v>0.255</v>
      </c>
      <c r="W9" s="106">
        <f t="shared" si="11"/>
        <v>60.44</v>
      </c>
      <c r="X9" s="112">
        <v>1</v>
      </c>
      <c r="Y9" s="112">
        <v>1.07</v>
      </c>
      <c r="Z9" s="112">
        <v>0.95</v>
      </c>
      <c r="AA9" s="112">
        <v>1.1499999999999999</v>
      </c>
      <c r="AB9" s="112">
        <v>1</v>
      </c>
      <c r="AC9" s="112">
        <v>0.87</v>
      </c>
      <c r="AD9" s="112">
        <v>0.97</v>
      </c>
      <c r="AE9" s="112">
        <v>1.03</v>
      </c>
      <c r="AF9" s="112">
        <f t="shared" si="12"/>
        <v>1.016</v>
      </c>
      <c r="AG9" s="113">
        <v>1</v>
      </c>
      <c r="AH9" s="149">
        <f>ROUND(W9*AF9*AG9,2)</f>
        <v>61.41</v>
      </c>
      <c r="AI9" s="64">
        <f>AH9/$AH$5</f>
        <v>8.8497233110444995E-2</v>
      </c>
    </row>
    <row r="10" spans="1:35" s="21" customFormat="1" ht="21.75" customHeight="1" x14ac:dyDescent="0.25">
      <c r="A10" s="98" t="s">
        <v>340</v>
      </c>
      <c r="B10" s="99" t="s">
        <v>343</v>
      </c>
      <c r="C10" s="100"/>
      <c r="D10" s="100"/>
      <c r="E10" s="100"/>
      <c r="F10" s="100"/>
      <c r="G10" s="100"/>
      <c r="H10" s="100"/>
      <c r="I10" s="100"/>
      <c r="J10" s="100"/>
      <c r="K10" s="101">
        <v>141</v>
      </c>
      <c r="L10" s="102"/>
      <c r="M10" s="102"/>
      <c r="N10" s="102"/>
      <c r="O10" s="102"/>
      <c r="P10" s="102"/>
      <c r="Q10" s="102"/>
      <c r="R10" s="102"/>
      <c r="S10" s="102"/>
      <c r="T10" s="103"/>
      <c r="U10" s="104"/>
      <c r="V10" s="105"/>
      <c r="W10" s="106"/>
      <c r="X10" s="112"/>
      <c r="Y10" s="112"/>
      <c r="Z10" s="112"/>
      <c r="AA10" s="112"/>
      <c r="AB10" s="112"/>
      <c r="AC10" s="112"/>
      <c r="AD10" s="112"/>
      <c r="AE10" s="112"/>
      <c r="AF10" s="112"/>
      <c r="AG10" s="113"/>
      <c r="AH10" s="150">
        <f>ROUNDDOWN(SUM(AH7:AH9,AH12:AH15)/C20*K10, 2)</f>
        <v>251.52</v>
      </c>
      <c r="AI10" s="64">
        <f>AH10/$AH$5</f>
        <v>0.36246253170394277</v>
      </c>
    </row>
    <row r="11" spans="1:35" s="21" customFormat="1" ht="21.75" customHeight="1" x14ac:dyDescent="0.25">
      <c r="A11" s="184" t="s">
        <v>420</v>
      </c>
      <c r="B11" s="185"/>
      <c r="C11" s="185"/>
      <c r="D11" s="185"/>
      <c r="E11" s="185"/>
      <c r="F11" s="185"/>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5"/>
      <c r="AE11" s="185"/>
      <c r="AF11" s="185"/>
      <c r="AG11" s="185"/>
      <c r="AH11" s="151">
        <f>SUM(AH12:AH16)</f>
        <v>350.44</v>
      </c>
      <c r="AI11" s="116"/>
    </row>
    <row r="12" spans="1:35" s="21" customFormat="1" ht="30" x14ac:dyDescent="0.25">
      <c r="A12" s="98" t="s">
        <v>64</v>
      </c>
      <c r="B12" s="99" t="str">
        <f>Функции!C7</f>
        <v>Модуль «Нормативно-справочная информация» (этап 2)</v>
      </c>
      <c r="C12" s="100">
        <f>Функции!D7</f>
        <v>8</v>
      </c>
      <c r="D12" s="100">
        <f>Функции!E7</f>
        <v>0</v>
      </c>
      <c r="E12" s="100">
        <f>Функции!F7</f>
        <v>8</v>
      </c>
      <c r="F12" s="100">
        <f>Функции!G7</f>
        <v>0</v>
      </c>
      <c r="G12" s="100">
        <f>Функции!H7</f>
        <v>8</v>
      </c>
      <c r="H12" s="100">
        <f>Функции!I7</f>
        <v>0</v>
      </c>
      <c r="I12" s="100">
        <f>Функции!J7</f>
        <v>0</v>
      </c>
      <c r="J12" s="100">
        <f>Функции!K7</f>
        <v>0</v>
      </c>
      <c r="K12" s="101">
        <f>SUM(C12:J12)</f>
        <v>24</v>
      </c>
      <c r="L12" s="102">
        <f t="shared" ref="L12:L15" si="13">C12*11</f>
        <v>88</v>
      </c>
      <c r="M12" s="102">
        <f t="shared" ref="M12:M15" si="14">D12*6</f>
        <v>0</v>
      </c>
      <c r="N12" s="102">
        <f t="shared" ref="N12:O15" si="15">E12*5</f>
        <v>40</v>
      </c>
      <c r="O12" s="102">
        <f t="shared" si="15"/>
        <v>0</v>
      </c>
      <c r="P12" s="102">
        <f t="shared" ref="P12:Q15" si="16">G12*4</f>
        <v>32</v>
      </c>
      <c r="Q12" s="102">
        <f t="shared" si="16"/>
        <v>0</v>
      </c>
      <c r="R12" s="102">
        <f t="shared" ref="R12:R15" si="17">I12*2</f>
        <v>0</v>
      </c>
      <c r="S12" s="102">
        <f t="shared" ref="S12:S15" si="18">J12*1</f>
        <v>0</v>
      </c>
      <c r="T12" s="103">
        <f t="shared" ref="T12:T15" si="19">SUM(L12:S12)</f>
        <v>160</v>
      </c>
      <c r="U12" s="104" t="s">
        <v>37</v>
      </c>
      <c r="V12" s="105">
        <v>0.255</v>
      </c>
      <c r="W12" s="106">
        <f t="shared" ref="W12:W15" si="20">ROUND(POWER(T12,0.94)*V12,2)</f>
        <v>30.09</v>
      </c>
      <c r="X12" s="112">
        <v>1</v>
      </c>
      <c r="Y12" s="112">
        <v>1.07</v>
      </c>
      <c r="Z12" s="112">
        <v>0.95</v>
      </c>
      <c r="AA12" s="112">
        <v>1</v>
      </c>
      <c r="AB12" s="112">
        <v>1</v>
      </c>
      <c r="AC12" s="112">
        <v>0.87</v>
      </c>
      <c r="AD12" s="112">
        <v>0.97</v>
      </c>
      <c r="AE12" s="112">
        <v>1.03</v>
      </c>
      <c r="AF12" s="112">
        <f>ROUND(X12*Y12*Z12*AA12*AB12*AC12*AD12*AE12,3)</f>
        <v>0.88400000000000001</v>
      </c>
      <c r="AG12" s="113">
        <v>1</v>
      </c>
      <c r="AH12" s="149">
        <f>ROUND(W12*AF12*AG12,2)</f>
        <v>26.6</v>
      </c>
      <c r="AI12" s="64">
        <f>AH12/$AH$5</f>
        <v>3.8332949043117362E-2</v>
      </c>
    </row>
    <row r="13" spans="1:35" s="21" customFormat="1" ht="30" x14ac:dyDescent="0.25">
      <c r="A13" s="98" t="s">
        <v>183</v>
      </c>
      <c r="B13" s="99" t="str">
        <f>Функции!C8</f>
        <v>Модуль «Учет абонентов» (этап 2)</v>
      </c>
      <c r="C13" s="100">
        <f>Функции!D8</f>
        <v>0</v>
      </c>
      <c r="D13" s="100">
        <f>Функции!E8</f>
        <v>0</v>
      </c>
      <c r="E13" s="100">
        <f>Функции!F8</f>
        <v>3</v>
      </c>
      <c r="F13" s="100">
        <f>Функции!G8</f>
        <v>0</v>
      </c>
      <c r="G13" s="100">
        <f>Функции!H8</f>
        <v>20</v>
      </c>
      <c r="H13" s="100">
        <f>Функции!I8</f>
        <v>0</v>
      </c>
      <c r="I13" s="100">
        <f>Функции!J8</f>
        <v>0</v>
      </c>
      <c r="J13" s="100">
        <f>Функции!K8</f>
        <v>0</v>
      </c>
      <c r="K13" s="101">
        <f t="shared" ref="K13:K15" si="21">SUM(C13:J13)</f>
        <v>23</v>
      </c>
      <c r="L13" s="102">
        <f t="shared" si="13"/>
        <v>0</v>
      </c>
      <c r="M13" s="102">
        <f t="shared" si="14"/>
        <v>0</v>
      </c>
      <c r="N13" s="102">
        <f t="shared" si="15"/>
        <v>15</v>
      </c>
      <c r="O13" s="102">
        <f t="shared" si="15"/>
        <v>0</v>
      </c>
      <c r="P13" s="102">
        <f t="shared" si="16"/>
        <v>80</v>
      </c>
      <c r="Q13" s="102">
        <f t="shared" si="16"/>
        <v>0</v>
      </c>
      <c r="R13" s="102">
        <f t="shared" si="17"/>
        <v>0</v>
      </c>
      <c r="S13" s="102">
        <f t="shared" si="18"/>
        <v>0</v>
      </c>
      <c r="T13" s="103">
        <f t="shared" si="19"/>
        <v>95</v>
      </c>
      <c r="U13" s="104" t="s">
        <v>37</v>
      </c>
      <c r="V13" s="105">
        <v>0.255</v>
      </c>
      <c r="W13" s="106">
        <f t="shared" si="20"/>
        <v>18.43</v>
      </c>
      <c r="X13" s="112">
        <v>1</v>
      </c>
      <c r="Y13" s="112">
        <v>1.07</v>
      </c>
      <c r="Z13" s="112">
        <v>0.95</v>
      </c>
      <c r="AA13" s="112">
        <v>1.1499999999999999</v>
      </c>
      <c r="AB13" s="112">
        <v>1</v>
      </c>
      <c r="AC13" s="112">
        <v>0.87</v>
      </c>
      <c r="AD13" s="112">
        <v>0.97</v>
      </c>
      <c r="AE13" s="112">
        <v>1.03</v>
      </c>
      <c r="AF13" s="112">
        <f>ROUND(X13*Y13*Z13*AA13*AB13*AC13*AD13*AE13,3)</f>
        <v>1.016</v>
      </c>
      <c r="AG13" s="113">
        <v>1</v>
      </c>
      <c r="AH13" s="149">
        <f t="shared" ref="AH13:AH15" si="22">ROUND(W13*AF13*AG13,2)</f>
        <v>18.72</v>
      </c>
      <c r="AI13" s="64">
        <f>AH13/$AH$5</f>
        <v>2.6977173161171313E-2</v>
      </c>
    </row>
    <row r="14" spans="1:35" s="21" customFormat="1" ht="30" x14ac:dyDescent="0.25">
      <c r="A14" s="98" t="s">
        <v>339</v>
      </c>
      <c r="B14" s="99" t="str">
        <f>Функции!C9</f>
        <v>Модуль «Центральная база данных» (этап 2)</v>
      </c>
      <c r="C14" s="100">
        <f>Функции!D9</f>
        <v>13</v>
      </c>
      <c r="D14" s="100">
        <f>Функции!E9</f>
        <v>0</v>
      </c>
      <c r="E14" s="100">
        <f>Функции!F9</f>
        <v>13</v>
      </c>
      <c r="F14" s="100">
        <f>Функции!G9</f>
        <v>0</v>
      </c>
      <c r="G14" s="100">
        <f>Функции!H9</f>
        <v>0</v>
      </c>
      <c r="H14" s="100">
        <f>Функции!I9</f>
        <v>0</v>
      </c>
      <c r="I14" s="100">
        <f>Функции!J9</f>
        <v>0</v>
      </c>
      <c r="J14" s="100">
        <f>Функции!K9</f>
        <v>0</v>
      </c>
      <c r="K14" s="101">
        <f t="shared" si="21"/>
        <v>26</v>
      </c>
      <c r="L14" s="102">
        <f t="shared" si="13"/>
        <v>143</v>
      </c>
      <c r="M14" s="102">
        <f t="shared" si="14"/>
        <v>0</v>
      </c>
      <c r="N14" s="102">
        <f t="shared" si="15"/>
        <v>65</v>
      </c>
      <c r="O14" s="102">
        <f t="shared" si="15"/>
        <v>0</v>
      </c>
      <c r="P14" s="102">
        <f t="shared" si="16"/>
        <v>0</v>
      </c>
      <c r="Q14" s="102">
        <f t="shared" si="16"/>
        <v>0</v>
      </c>
      <c r="R14" s="102">
        <f t="shared" si="17"/>
        <v>0</v>
      </c>
      <c r="S14" s="102">
        <f t="shared" si="18"/>
        <v>0</v>
      </c>
      <c r="T14" s="103">
        <f t="shared" si="19"/>
        <v>208</v>
      </c>
      <c r="U14" s="104" t="s">
        <v>37</v>
      </c>
      <c r="V14" s="105">
        <v>0.255</v>
      </c>
      <c r="W14" s="106">
        <f t="shared" si="20"/>
        <v>38.51</v>
      </c>
      <c r="X14" s="112">
        <v>1</v>
      </c>
      <c r="Y14" s="112">
        <v>1.07</v>
      </c>
      <c r="Z14" s="112">
        <v>0.95</v>
      </c>
      <c r="AA14" s="112">
        <v>1.1499999999999999</v>
      </c>
      <c r="AB14" s="112">
        <v>1</v>
      </c>
      <c r="AC14" s="112">
        <v>0.87</v>
      </c>
      <c r="AD14" s="112">
        <v>0.97</v>
      </c>
      <c r="AE14" s="112">
        <v>1.03</v>
      </c>
      <c r="AF14" s="112">
        <f>ROUND(X14*Y14*Z14*AA14*AB14*AC14*AD14*AE14,3)</f>
        <v>1.016</v>
      </c>
      <c r="AG14" s="113">
        <v>1</v>
      </c>
      <c r="AH14" s="149">
        <f t="shared" si="22"/>
        <v>39.130000000000003</v>
      </c>
      <c r="AI14" s="64">
        <f>AH14/$AH$5</f>
        <v>5.6389785566059489E-2</v>
      </c>
    </row>
    <row r="15" spans="1:35" s="21" customFormat="1" ht="30" x14ac:dyDescent="0.25">
      <c r="A15" s="98" t="s">
        <v>340</v>
      </c>
      <c r="B15" s="99" t="str">
        <f>Функции!C10</f>
        <v>Модуль «Информационное взаимодействие» (этап 2)</v>
      </c>
      <c r="C15" s="100">
        <f>Функции!D10</f>
        <v>4</v>
      </c>
      <c r="D15" s="100">
        <f>Функции!E10</f>
        <v>2</v>
      </c>
      <c r="E15" s="100">
        <f>Функции!F10</f>
        <v>1</v>
      </c>
      <c r="F15" s="100">
        <f>Функции!G10</f>
        <v>0</v>
      </c>
      <c r="G15" s="100">
        <f>Функции!H10</f>
        <v>2</v>
      </c>
      <c r="H15" s="100">
        <f>Функции!I10</f>
        <v>0</v>
      </c>
      <c r="I15" s="100">
        <f>Функции!J10</f>
        <v>0</v>
      </c>
      <c r="J15" s="100">
        <f>Функции!K10</f>
        <v>0</v>
      </c>
      <c r="K15" s="101">
        <f t="shared" si="21"/>
        <v>9</v>
      </c>
      <c r="L15" s="102">
        <f t="shared" si="13"/>
        <v>44</v>
      </c>
      <c r="M15" s="102">
        <f t="shared" si="14"/>
        <v>12</v>
      </c>
      <c r="N15" s="102">
        <f t="shared" si="15"/>
        <v>5</v>
      </c>
      <c r="O15" s="102">
        <f t="shared" si="15"/>
        <v>0</v>
      </c>
      <c r="P15" s="102">
        <f t="shared" si="16"/>
        <v>8</v>
      </c>
      <c r="Q15" s="102">
        <f t="shared" si="16"/>
        <v>0</v>
      </c>
      <c r="R15" s="102">
        <f t="shared" si="17"/>
        <v>0</v>
      </c>
      <c r="S15" s="102">
        <f t="shared" si="18"/>
        <v>0</v>
      </c>
      <c r="T15" s="103">
        <f t="shared" si="19"/>
        <v>69</v>
      </c>
      <c r="U15" s="104" t="s">
        <v>37</v>
      </c>
      <c r="V15" s="105">
        <v>0.255</v>
      </c>
      <c r="W15" s="106">
        <f t="shared" si="20"/>
        <v>13.65</v>
      </c>
      <c r="X15" s="112">
        <v>1</v>
      </c>
      <c r="Y15" s="112">
        <v>1.07</v>
      </c>
      <c r="Z15" s="112">
        <v>0.95</v>
      </c>
      <c r="AA15" s="112">
        <v>1</v>
      </c>
      <c r="AB15" s="112">
        <v>1</v>
      </c>
      <c r="AC15" s="112">
        <v>0.87</v>
      </c>
      <c r="AD15" s="112">
        <v>1</v>
      </c>
      <c r="AE15" s="112">
        <v>1.05</v>
      </c>
      <c r="AF15" s="112">
        <f t="shared" ref="AF15" si="23">ROUND(X15*Y15*Z15*AA15*AB15*AC15*AD15*AE15,3)</f>
        <v>0.92900000000000005</v>
      </c>
      <c r="AG15" s="113">
        <v>1</v>
      </c>
      <c r="AH15" s="149">
        <f t="shared" si="22"/>
        <v>12.68</v>
      </c>
      <c r="AI15" s="64">
        <f>AH15/$AH$5</f>
        <v>1.8272999769425868E-2</v>
      </c>
    </row>
    <row r="16" spans="1:35" s="21" customFormat="1" ht="15" x14ac:dyDescent="0.25">
      <c r="A16" s="98" t="s">
        <v>341</v>
      </c>
      <c r="B16" s="99" t="s">
        <v>343</v>
      </c>
      <c r="C16" s="100"/>
      <c r="D16" s="100"/>
      <c r="E16" s="100"/>
      <c r="F16" s="100"/>
      <c r="G16" s="100"/>
      <c r="H16" s="100"/>
      <c r="I16" s="100"/>
      <c r="J16" s="100"/>
      <c r="K16" s="101">
        <v>142</v>
      </c>
      <c r="L16" s="102"/>
      <c r="M16" s="102"/>
      <c r="N16" s="102"/>
      <c r="O16" s="102"/>
      <c r="P16" s="102"/>
      <c r="Q16" s="102"/>
      <c r="R16" s="102"/>
      <c r="S16" s="102"/>
      <c r="T16" s="103"/>
      <c r="U16" s="104"/>
      <c r="V16" s="105"/>
      <c r="W16" s="106"/>
      <c r="X16" s="112"/>
      <c r="Y16" s="112"/>
      <c r="Z16" s="112"/>
      <c r="AA16" s="112"/>
      <c r="AB16" s="112"/>
      <c r="AC16" s="112"/>
      <c r="AD16" s="112"/>
      <c r="AE16" s="112"/>
      <c r="AF16" s="112"/>
      <c r="AG16" s="113"/>
      <c r="AH16" s="150">
        <f>ROUND(SUM(AH12:AH15,AH7:AH9)/C20*K16, 2)</f>
        <v>253.31</v>
      </c>
      <c r="AI16" s="64">
        <f>AH16/$AH$5</f>
        <v>0.36504207977864878</v>
      </c>
    </row>
    <row r="17" spans="1:35" s="21" customFormat="1" ht="15" x14ac:dyDescent="0.25">
      <c r="A17" s="98"/>
      <c r="B17" s="99" t="s">
        <v>421</v>
      </c>
      <c r="C17" s="100"/>
      <c r="D17" s="100"/>
      <c r="E17" s="100"/>
      <c r="F17" s="100"/>
      <c r="G17" s="100"/>
      <c r="H17" s="100"/>
      <c r="I17" s="100"/>
      <c r="J17" s="100"/>
      <c r="K17" s="101">
        <f>SUM(K10,K16)</f>
        <v>283</v>
      </c>
      <c r="L17" s="102"/>
      <c r="M17" s="102"/>
      <c r="N17" s="102"/>
      <c r="O17" s="102"/>
      <c r="P17" s="102"/>
      <c r="Q17" s="102"/>
      <c r="R17" s="102"/>
      <c r="S17" s="102"/>
      <c r="T17" s="103"/>
      <c r="U17" s="104"/>
      <c r="V17" s="105"/>
      <c r="W17" s="106"/>
      <c r="X17" s="44"/>
      <c r="Y17" s="44"/>
      <c r="Z17" s="44"/>
      <c r="AA17" s="44"/>
      <c r="AB17" s="44"/>
      <c r="AC17" s="44"/>
      <c r="AD17" s="44"/>
      <c r="AE17" s="44"/>
      <c r="AF17" s="44"/>
      <c r="AG17" s="44"/>
      <c r="AH17" s="150">
        <f>SUM(AH10,AH16)</f>
        <v>504.83000000000004</v>
      </c>
      <c r="AI17" s="64"/>
    </row>
    <row r="18" spans="1:35" ht="24.75" customHeight="1" x14ac:dyDescent="0.2">
      <c r="A18" s="57"/>
      <c r="B18" s="49"/>
      <c r="C18" s="49"/>
      <c r="D18" s="49"/>
      <c r="E18" s="49"/>
      <c r="F18" s="49"/>
      <c r="G18" s="49"/>
      <c r="H18" s="49"/>
      <c r="I18" s="49"/>
      <c r="J18" s="49"/>
      <c r="K18" s="49"/>
      <c r="L18" s="49"/>
      <c r="M18" s="49"/>
      <c r="N18" s="49"/>
      <c r="O18" s="49"/>
      <c r="P18" s="49"/>
      <c r="Q18" s="49"/>
      <c r="R18" s="49"/>
      <c r="S18" s="49"/>
      <c r="T18" s="49"/>
      <c r="U18" s="49"/>
      <c r="V18" s="49"/>
      <c r="W18" s="50"/>
      <c r="X18" s="49"/>
      <c r="Y18" s="51"/>
      <c r="Z18" s="51"/>
      <c r="AA18" s="51"/>
      <c r="AB18" s="51"/>
      <c r="AC18" s="51"/>
      <c r="AD18" s="51"/>
      <c r="AE18" s="51"/>
      <c r="AF18" s="51"/>
      <c r="AG18" s="49"/>
      <c r="AH18" s="107"/>
    </row>
    <row r="19" spans="1:35" s="22" customFormat="1" ht="42.75" x14ac:dyDescent="0.25">
      <c r="A19" s="57"/>
      <c r="B19" s="97"/>
      <c r="C19" s="97" t="s">
        <v>71</v>
      </c>
      <c r="D19" s="97" t="s">
        <v>337</v>
      </c>
      <c r="E19" s="49"/>
      <c r="F19" s="49"/>
      <c r="G19" s="49"/>
      <c r="H19" s="49"/>
      <c r="I19" s="49"/>
      <c r="J19" s="49"/>
      <c r="K19" s="49"/>
      <c r="L19" s="49"/>
      <c r="M19" s="50"/>
      <c r="N19" s="49"/>
      <c r="O19" s="51"/>
      <c r="P19" s="51"/>
      <c r="Q19" s="51"/>
      <c r="R19" s="51"/>
      <c r="S19" s="51"/>
      <c r="T19" s="51"/>
      <c r="U19" s="51"/>
      <c r="V19" s="51"/>
      <c r="W19" s="49"/>
      <c r="X19" s="49"/>
      <c r="Y19" s="49"/>
      <c r="Z19" s="49"/>
      <c r="AA19" s="49"/>
      <c r="AB19" s="49"/>
      <c r="AC19" s="49"/>
      <c r="AD19" s="49"/>
      <c r="AE19" s="49"/>
      <c r="AF19" s="49"/>
      <c r="AG19" s="49"/>
      <c r="AH19" s="49"/>
    </row>
    <row r="20" spans="1:35" s="22" customFormat="1" ht="15.75" x14ac:dyDescent="0.25">
      <c r="A20" s="57"/>
      <c r="B20" s="53" t="s">
        <v>102</v>
      </c>
      <c r="C20" s="45">
        <v>106</v>
      </c>
      <c r="D20" s="46">
        <f>C20/C22</f>
        <v>0.27249357326478146</v>
      </c>
      <c r="E20" s="49"/>
      <c r="F20" s="49"/>
      <c r="G20" s="49"/>
      <c r="H20" s="49"/>
      <c r="I20" s="49"/>
      <c r="J20" s="49"/>
      <c r="K20" s="49"/>
      <c r="L20" s="49"/>
      <c r="M20" s="50"/>
      <c r="N20" s="49"/>
      <c r="O20" s="51"/>
      <c r="P20" s="51"/>
      <c r="Q20" s="51"/>
      <c r="R20" s="51"/>
      <c r="S20" s="51"/>
      <c r="T20" s="51"/>
      <c r="U20" s="51"/>
      <c r="V20" s="51"/>
      <c r="W20" s="50"/>
      <c r="X20" s="50"/>
      <c r="Y20" s="49"/>
      <c r="Z20" s="49"/>
      <c r="AA20" s="49"/>
      <c r="AB20" s="49"/>
      <c r="AC20" s="49"/>
      <c r="AD20" s="49"/>
      <c r="AE20" s="49" t="s">
        <v>424</v>
      </c>
      <c r="AF20" s="49"/>
      <c r="AG20" s="52"/>
      <c r="AH20" s="49"/>
    </row>
    <row r="21" spans="1:35" s="22" customFormat="1" ht="15.75" x14ac:dyDescent="0.25">
      <c r="A21" s="57"/>
      <c r="B21" s="53" t="s">
        <v>103</v>
      </c>
      <c r="C21" s="45">
        <v>283</v>
      </c>
      <c r="D21" s="46">
        <f>C21/C22</f>
        <v>0.72750642673521848</v>
      </c>
      <c r="E21" s="49"/>
      <c r="F21" s="49"/>
      <c r="G21" s="49"/>
      <c r="H21" s="49"/>
      <c r="I21" s="49"/>
      <c r="J21" s="49"/>
      <c r="K21" s="49"/>
      <c r="L21" s="49"/>
      <c r="M21" s="51"/>
      <c r="N21" s="51"/>
      <c r="O21" s="51"/>
      <c r="P21" s="51"/>
      <c r="Q21" s="51"/>
      <c r="R21" s="51"/>
      <c r="S21" s="51"/>
      <c r="T21" s="51"/>
      <c r="U21" s="49"/>
      <c r="V21" s="49"/>
      <c r="W21" s="49"/>
      <c r="X21" s="49"/>
      <c r="Y21" s="49"/>
      <c r="Z21" s="49"/>
      <c r="AA21" s="49"/>
      <c r="AB21" s="49"/>
      <c r="AC21" s="49"/>
      <c r="AD21" s="49"/>
      <c r="AE21" s="49"/>
      <c r="AF21" s="49"/>
      <c r="AG21" s="49"/>
      <c r="AH21" s="49"/>
    </row>
    <row r="22" spans="1:35" s="22" customFormat="1" ht="15.75" x14ac:dyDescent="0.25">
      <c r="A22" s="57"/>
      <c r="B22" s="54" t="s">
        <v>104</v>
      </c>
      <c r="C22" s="47">
        <f>C21+C20</f>
        <v>389</v>
      </c>
      <c r="D22" s="48">
        <f>C22/C22</f>
        <v>1</v>
      </c>
      <c r="E22" s="49"/>
      <c r="F22" s="49"/>
      <c r="G22" s="49"/>
      <c r="H22" s="49"/>
      <c r="I22" s="49"/>
      <c r="J22" s="49"/>
      <c r="K22" s="49"/>
      <c r="L22" s="49"/>
      <c r="M22" s="51"/>
      <c r="N22" s="51"/>
      <c r="O22" s="51"/>
      <c r="P22" s="51"/>
      <c r="Q22" s="51"/>
      <c r="R22" s="51"/>
      <c r="S22" s="51"/>
      <c r="T22" s="51"/>
      <c r="U22" s="49"/>
      <c r="V22" s="49"/>
      <c r="W22" s="49"/>
      <c r="X22" s="49"/>
      <c r="Y22" s="49"/>
      <c r="Z22" s="49"/>
      <c r="AA22" s="49"/>
      <c r="AB22" s="49"/>
      <c r="AC22" s="49"/>
      <c r="AD22" s="49"/>
      <c r="AE22" s="49"/>
      <c r="AF22" s="49"/>
      <c r="AG22" s="49"/>
      <c r="AH22" s="49"/>
    </row>
    <row r="23" spans="1:35" x14ac:dyDescent="0.2">
      <c r="D23" s="7"/>
      <c r="E23" s="7"/>
      <c r="F23" s="7"/>
      <c r="G23" s="7"/>
      <c r="H23" s="7"/>
      <c r="I23" s="7"/>
      <c r="J23" s="7"/>
      <c r="K23" s="7"/>
      <c r="L23" s="7"/>
      <c r="M23" s="7"/>
      <c r="N23" s="7"/>
      <c r="O23" s="7"/>
      <c r="P23" s="7"/>
      <c r="Q23" s="7"/>
      <c r="R23" s="7"/>
      <c r="S23" s="7"/>
      <c r="T23" s="7"/>
      <c r="U23" s="7"/>
    </row>
    <row r="24" spans="1:35" x14ac:dyDescent="0.2">
      <c r="D24" s="7"/>
      <c r="E24" s="7"/>
      <c r="F24" s="7"/>
      <c r="G24" s="7"/>
      <c r="H24" s="7"/>
      <c r="I24" s="7"/>
      <c r="J24" s="7"/>
      <c r="K24" s="7"/>
      <c r="L24" s="7"/>
      <c r="M24" s="7"/>
      <c r="N24" s="7"/>
      <c r="O24" s="7"/>
      <c r="P24" s="7"/>
      <c r="Q24" s="7"/>
      <c r="R24" s="7"/>
      <c r="S24" s="7"/>
      <c r="T24" s="7"/>
      <c r="U24" s="7"/>
    </row>
    <row r="25" spans="1:35" x14ac:dyDescent="0.2">
      <c r="D25" s="7"/>
      <c r="E25" s="7"/>
      <c r="F25" s="7"/>
      <c r="G25" s="7"/>
      <c r="H25" s="7"/>
      <c r="I25" s="7"/>
      <c r="J25" s="7"/>
      <c r="K25" s="7"/>
      <c r="L25" s="7"/>
      <c r="M25" s="7"/>
      <c r="N25" s="7"/>
      <c r="O25" s="7"/>
      <c r="P25" s="7"/>
      <c r="Q25" s="7"/>
      <c r="R25" s="7"/>
      <c r="S25" s="7"/>
      <c r="T25" s="7"/>
      <c r="U25" s="7"/>
    </row>
    <row r="26" spans="1:35" x14ac:dyDescent="0.2">
      <c r="D26" s="7"/>
      <c r="E26" s="7"/>
      <c r="F26" s="7"/>
      <c r="G26" s="7"/>
      <c r="H26" s="7"/>
      <c r="I26" s="7"/>
      <c r="J26" s="7"/>
      <c r="K26" s="7"/>
      <c r="L26" s="7"/>
      <c r="M26" s="7"/>
      <c r="N26" s="7"/>
      <c r="O26" s="7"/>
      <c r="P26" s="7"/>
      <c r="Q26" s="7"/>
      <c r="R26" s="7"/>
      <c r="S26" s="7"/>
      <c r="T26" s="7"/>
      <c r="U26" s="7"/>
    </row>
    <row r="27" spans="1:35" x14ac:dyDescent="0.2">
      <c r="D27" s="7"/>
      <c r="E27" s="7"/>
      <c r="F27" s="7"/>
      <c r="G27" s="7"/>
      <c r="H27" s="7"/>
      <c r="I27" s="7"/>
      <c r="J27" s="7"/>
      <c r="K27" s="7"/>
      <c r="L27" s="7"/>
      <c r="M27" s="7"/>
      <c r="N27" s="7"/>
      <c r="O27" s="7"/>
      <c r="P27" s="7"/>
      <c r="Q27" s="7"/>
      <c r="R27" s="7"/>
      <c r="S27" s="7"/>
      <c r="T27" s="7"/>
      <c r="U27" s="7"/>
    </row>
    <row r="28" spans="1:35" x14ac:dyDescent="0.2">
      <c r="D28" s="7"/>
      <c r="E28" s="7"/>
      <c r="F28" s="7"/>
      <c r="G28" s="7"/>
      <c r="H28" s="7"/>
      <c r="I28" s="7"/>
      <c r="J28" s="7"/>
      <c r="K28" s="7"/>
      <c r="L28" s="7"/>
      <c r="M28" s="7"/>
      <c r="N28" s="7"/>
      <c r="O28" s="7"/>
      <c r="P28" s="7"/>
      <c r="Q28" s="7"/>
      <c r="R28" s="7"/>
      <c r="S28" s="7"/>
      <c r="T28" s="7"/>
      <c r="U28" s="7"/>
    </row>
    <row r="29" spans="1:35" x14ac:dyDescent="0.2">
      <c r="D29" s="7"/>
      <c r="E29" s="7"/>
      <c r="F29" s="7"/>
      <c r="G29" s="7"/>
      <c r="H29" s="7"/>
      <c r="I29" s="7"/>
      <c r="J29" s="7"/>
      <c r="K29" s="7"/>
      <c r="L29" s="7"/>
      <c r="M29" s="7"/>
      <c r="N29" s="7"/>
      <c r="O29" s="7"/>
      <c r="P29" s="7"/>
      <c r="Q29" s="7"/>
      <c r="R29" s="7"/>
      <c r="S29" s="7"/>
      <c r="T29" s="7"/>
      <c r="U29" s="7"/>
    </row>
    <row r="30" spans="1:35" x14ac:dyDescent="0.2">
      <c r="D30" s="7"/>
      <c r="E30" s="7"/>
      <c r="F30" s="7"/>
      <c r="G30" s="7"/>
      <c r="H30" s="7"/>
      <c r="I30" s="7"/>
      <c r="J30" s="7"/>
      <c r="K30" s="7"/>
      <c r="L30" s="7"/>
      <c r="M30" s="7"/>
      <c r="N30" s="7"/>
      <c r="O30" s="7"/>
      <c r="P30" s="7"/>
      <c r="Q30" s="7"/>
      <c r="R30" s="7"/>
      <c r="S30" s="7"/>
      <c r="T30" s="7"/>
      <c r="U30" s="7"/>
    </row>
    <row r="31" spans="1:35" x14ac:dyDescent="0.2">
      <c r="D31" s="7"/>
      <c r="E31" s="7"/>
      <c r="F31" s="7"/>
      <c r="G31" s="7"/>
      <c r="H31" s="7"/>
      <c r="I31" s="7"/>
      <c r="J31" s="7"/>
      <c r="K31" s="7"/>
      <c r="L31" s="7"/>
      <c r="M31" s="7"/>
      <c r="N31" s="7"/>
      <c r="O31" s="7"/>
      <c r="P31" s="7"/>
      <c r="Q31" s="7"/>
      <c r="R31" s="7"/>
      <c r="S31" s="7"/>
      <c r="T31" s="7"/>
      <c r="U31" s="7"/>
    </row>
    <row r="32" spans="1:35" x14ac:dyDescent="0.2">
      <c r="D32" s="7"/>
      <c r="E32" s="7"/>
      <c r="F32" s="7"/>
      <c r="G32" s="7"/>
      <c r="H32" s="7"/>
      <c r="I32" s="7"/>
      <c r="J32" s="7"/>
      <c r="K32" s="7"/>
      <c r="L32" s="7"/>
      <c r="M32" s="7"/>
      <c r="N32" s="7"/>
      <c r="O32" s="7"/>
      <c r="P32" s="7"/>
      <c r="Q32" s="7"/>
      <c r="R32" s="7"/>
      <c r="S32" s="7"/>
      <c r="T32" s="7"/>
      <c r="U32" s="7"/>
    </row>
    <row r="33" spans="4:21" x14ac:dyDescent="0.2">
      <c r="D33" s="7"/>
      <c r="E33" s="7"/>
      <c r="F33" s="7"/>
      <c r="G33" s="7"/>
      <c r="H33" s="7"/>
      <c r="I33" s="7"/>
      <c r="J33" s="7"/>
      <c r="K33" s="7"/>
      <c r="L33" s="7"/>
      <c r="M33" s="7"/>
      <c r="N33" s="7"/>
      <c r="O33" s="7"/>
      <c r="P33" s="7"/>
      <c r="Q33" s="7"/>
      <c r="R33" s="7"/>
      <c r="S33" s="7"/>
      <c r="T33" s="7"/>
      <c r="U33" s="7"/>
    </row>
    <row r="34" spans="4:21" x14ac:dyDescent="0.2">
      <c r="D34" s="7"/>
      <c r="E34" s="7"/>
      <c r="F34" s="7"/>
      <c r="G34" s="7"/>
      <c r="H34" s="7"/>
      <c r="I34" s="7"/>
      <c r="J34" s="7"/>
      <c r="K34" s="7"/>
      <c r="L34" s="7"/>
      <c r="M34" s="7"/>
      <c r="N34" s="7"/>
      <c r="O34" s="7"/>
      <c r="P34" s="7"/>
      <c r="Q34" s="7"/>
      <c r="R34" s="7"/>
      <c r="S34" s="7"/>
      <c r="T34" s="7"/>
      <c r="U34" s="7"/>
    </row>
    <row r="35" spans="4:21" x14ac:dyDescent="0.2">
      <c r="D35" s="7"/>
      <c r="E35" s="7"/>
      <c r="F35" s="7"/>
      <c r="G35" s="7"/>
      <c r="H35" s="7"/>
      <c r="I35" s="7"/>
      <c r="J35" s="7"/>
      <c r="K35" s="7"/>
      <c r="L35" s="7"/>
      <c r="M35" s="7"/>
      <c r="N35" s="7"/>
      <c r="O35" s="7"/>
      <c r="P35" s="7"/>
      <c r="Q35" s="7"/>
      <c r="R35" s="7"/>
      <c r="S35" s="7"/>
      <c r="T35" s="7"/>
      <c r="U35" s="7"/>
    </row>
    <row r="36" spans="4:21" x14ac:dyDescent="0.2">
      <c r="D36" s="7"/>
      <c r="E36" s="7"/>
      <c r="F36" s="7"/>
      <c r="G36" s="7"/>
      <c r="H36" s="7"/>
      <c r="I36" s="7"/>
      <c r="J36" s="7"/>
      <c r="K36" s="7"/>
      <c r="L36" s="7"/>
      <c r="M36" s="7"/>
      <c r="N36" s="7"/>
      <c r="O36" s="7"/>
      <c r="P36" s="7"/>
      <c r="Q36" s="7"/>
      <c r="R36" s="7"/>
      <c r="S36" s="7"/>
      <c r="T36" s="7"/>
      <c r="U36" s="7"/>
    </row>
    <row r="37" spans="4:21" x14ac:dyDescent="0.2">
      <c r="D37" s="7"/>
      <c r="E37" s="7"/>
      <c r="F37" s="7"/>
      <c r="G37" s="7"/>
      <c r="H37" s="7"/>
      <c r="I37" s="7"/>
      <c r="J37" s="7"/>
      <c r="K37" s="7"/>
      <c r="L37" s="7"/>
      <c r="M37" s="7"/>
      <c r="N37" s="7"/>
      <c r="O37" s="7"/>
      <c r="P37" s="7"/>
      <c r="Q37" s="7"/>
      <c r="R37" s="7"/>
      <c r="S37" s="7"/>
      <c r="T37" s="7"/>
      <c r="U37" s="7"/>
    </row>
    <row r="38" spans="4:21" x14ac:dyDescent="0.2">
      <c r="D38" s="7"/>
      <c r="E38" s="7"/>
      <c r="F38" s="7"/>
      <c r="G38" s="7"/>
      <c r="H38" s="7"/>
      <c r="I38" s="7"/>
      <c r="J38" s="7"/>
      <c r="K38" s="7"/>
      <c r="L38" s="7"/>
      <c r="M38" s="7"/>
      <c r="N38" s="7"/>
      <c r="O38" s="7"/>
      <c r="P38" s="7"/>
      <c r="Q38" s="7"/>
      <c r="R38" s="7"/>
      <c r="S38" s="7"/>
      <c r="T38" s="7"/>
      <c r="U38" s="7"/>
    </row>
    <row r="39" spans="4:21" x14ac:dyDescent="0.2">
      <c r="D39" s="7"/>
      <c r="E39" s="7"/>
      <c r="F39" s="7"/>
      <c r="G39" s="7"/>
      <c r="H39" s="7"/>
      <c r="I39" s="7"/>
      <c r="J39" s="7"/>
      <c r="K39" s="7"/>
      <c r="L39" s="7"/>
      <c r="M39" s="7"/>
      <c r="N39" s="7"/>
      <c r="O39" s="7"/>
      <c r="P39" s="7"/>
      <c r="Q39" s="7"/>
      <c r="R39" s="7"/>
      <c r="S39" s="7"/>
      <c r="T39" s="7"/>
      <c r="U39" s="7"/>
    </row>
    <row r="40" spans="4:21" x14ac:dyDescent="0.2">
      <c r="D40" s="7"/>
      <c r="E40" s="7"/>
      <c r="F40" s="7"/>
      <c r="G40" s="7"/>
      <c r="H40" s="7"/>
      <c r="I40" s="7"/>
      <c r="J40" s="7"/>
      <c r="K40" s="7"/>
      <c r="L40" s="7"/>
      <c r="M40" s="7"/>
      <c r="N40" s="7"/>
      <c r="O40" s="7"/>
      <c r="P40" s="7"/>
      <c r="Q40" s="7"/>
      <c r="R40" s="7"/>
      <c r="S40" s="7"/>
      <c r="T40" s="7"/>
      <c r="U40" s="7"/>
    </row>
    <row r="41" spans="4:21" x14ac:dyDescent="0.2">
      <c r="D41" s="7"/>
      <c r="E41" s="7"/>
      <c r="F41" s="7"/>
      <c r="G41" s="7"/>
      <c r="H41" s="7"/>
      <c r="I41" s="7"/>
      <c r="J41" s="7"/>
      <c r="K41" s="7"/>
      <c r="L41" s="7"/>
      <c r="M41" s="7"/>
      <c r="N41" s="7"/>
      <c r="O41" s="7"/>
      <c r="P41" s="7"/>
      <c r="Q41" s="7"/>
      <c r="R41" s="7"/>
      <c r="S41" s="7"/>
      <c r="T41" s="7"/>
      <c r="U41" s="7"/>
    </row>
    <row r="42" spans="4:21" x14ac:dyDescent="0.2">
      <c r="D42" s="7"/>
      <c r="E42" s="7"/>
      <c r="F42" s="7"/>
      <c r="G42" s="7"/>
      <c r="H42" s="7"/>
      <c r="I42" s="7"/>
      <c r="J42" s="7"/>
      <c r="K42" s="7"/>
      <c r="L42" s="7"/>
      <c r="M42" s="7"/>
      <c r="N42" s="7"/>
      <c r="O42" s="7"/>
      <c r="P42" s="7"/>
      <c r="Q42" s="7"/>
      <c r="R42" s="7"/>
      <c r="S42" s="7"/>
      <c r="T42" s="7"/>
      <c r="U42" s="7"/>
    </row>
    <row r="43" spans="4:21" x14ac:dyDescent="0.2">
      <c r="D43" s="7"/>
      <c r="E43" s="7"/>
      <c r="F43" s="7"/>
      <c r="G43" s="7"/>
      <c r="H43" s="7"/>
      <c r="I43" s="7"/>
      <c r="J43" s="7"/>
      <c r="K43" s="7"/>
      <c r="L43" s="7"/>
      <c r="M43" s="7"/>
      <c r="N43" s="7"/>
      <c r="O43" s="7"/>
      <c r="P43" s="7"/>
      <c r="Q43" s="7"/>
      <c r="R43" s="7"/>
      <c r="S43" s="7"/>
      <c r="T43" s="7"/>
      <c r="U43" s="7"/>
    </row>
    <row r="44" spans="4:21" x14ac:dyDescent="0.2">
      <c r="D44" s="7"/>
      <c r="E44" s="7"/>
      <c r="F44" s="7"/>
      <c r="G44" s="7"/>
      <c r="H44" s="7"/>
      <c r="I44" s="7"/>
      <c r="J44" s="7"/>
      <c r="K44" s="7"/>
      <c r="L44" s="7"/>
      <c r="M44" s="7"/>
      <c r="N44" s="7"/>
      <c r="O44" s="7"/>
      <c r="P44" s="7"/>
      <c r="Q44" s="7"/>
      <c r="R44" s="7"/>
      <c r="S44" s="7"/>
      <c r="T44" s="7"/>
      <c r="U44" s="7"/>
    </row>
    <row r="45" spans="4:21" x14ac:dyDescent="0.2">
      <c r="D45" s="7"/>
      <c r="E45" s="7"/>
      <c r="F45" s="7"/>
      <c r="G45" s="7"/>
      <c r="H45" s="7"/>
      <c r="I45" s="7"/>
      <c r="J45" s="7"/>
      <c r="K45" s="7"/>
      <c r="L45" s="7"/>
      <c r="M45" s="7"/>
      <c r="N45" s="7"/>
      <c r="O45" s="7"/>
      <c r="P45" s="7"/>
      <c r="Q45" s="7"/>
      <c r="R45" s="7"/>
      <c r="S45" s="7"/>
      <c r="T45" s="7"/>
      <c r="U45" s="7"/>
    </row>
    <row r="46" spans="4:21" x14ac:dyDescent="0.2">
      <c r="D46" s="7"/>
      <c r="E46" s="7"/>
      <c r="F46" s="7"/>
      <c r="G46" s="7"/>
      <c r="H46" s="7"/>
      <c r="I46" s="7"/>
      <c r="J46" s="7"/>
      <c r="K46" s="7"/>
      <c r="L46" s="7"/>
      <c r="M46" s="7"/>
      <c r="N46" s="7"/>
      <c r="O46" s="7"/>
      <c r="P46" s="7"/>
      <c r="Q46" s="7"/>
      <c r="R46" s="7"/>
      <c r="S46" s="7"/>
      <c r="T46" s="7"/>
      <c r="U46" s="7"/>
    </row>
    <row r="47" spans="4:21" x14ac:dyDescent="0.2">
      <c r="D47" s="7"/>
      <c r="E47" s="7"/>
      <c r="F47" s="7"/>
      <c r="G47" s="7"/>
      <c r="H47" s="7"/>
      <c r="I47" s="7"/>
      <c r="J47" s="7"/>
      <c r="K47" s="7"/>
      <c r="L47" s="7"/>
      <c r="M47" s="7"/>
      <c r="N47" s="7"/>
      <c r="O47" s="7"/>
      <c r="P47" s="7"/>
      <c r="Q47" s="7"/>
      <c r="R47" s="7"/>
      <c r="S47" s="7"/>
      <c r="T47" s="7"/>
      <c r="U47" s="7"/>
    </row>
    <row r="48" spans="4:21" x14ac:dyDescent="0.2">
      <c r="D48" s="7"/>
      <c r="E48" s="7"/>
      <c r="F48" s="7"/>
      <c r="G48" s="7"/>
      <c r="H48" s="7"/>
      <c r="I48" s="7"/>
      <c r="J48" s="7"/>
      <c r="K48" s="7"/>
      <c r="L48" s="7"/>
      <c r="M48" s="7"/>
      <c r="N48" s="7"/>
      <c r="O48" s="7"/>
      <c r="P48" s="7"/>
      <c r="Q48" s="7"/>
      <c r="R48" s="7"/>
      <c r="S48" s="7"/>
      <c r="T48" s="7"/>
      <c r="U48" s="7"/>
    </row>
    <row r="49" spans="4:21" x14ac:dyDescent="0.2">
      <c r="D49" s="7"/>
      <c r="E49" s="7"/>
      <c r="F49" s="7"/>
      <c r="G49" s="7"/>
      <c r="H49" s="7"/>
      <c r="I49" s="7"/>
      <c r="J49" s="7"/>
      <c r="K49" s="7"/>
      <c r="L49" s="7"/>
      <c r="M49" s="7"/>
      <c r="N49" s="7"/>
      <c r="O49" s="7"/>
      <c r="P49" s="7"/>
      <c r="Q49" s="7"/>
      <c r="R49" s="7"/>
      <c r="S49" s="7"/>
      <c r="T49" s="7"/>
      <c r="U49" s="7"/>
    </row>
    <row r="50" spans="4:21" x14ac:dyDescent="0.2">
      <c r="D50" s="7"/>
      <c r="E50" s="7"/>
      <c r="F50" s="7"/>
      <c r="G50" s="7"/>
      <c r="H50" s="7"/>
      <c r="I50" s="7"/>
      <c r="J50" s="7"/>
      <c r="K50" s="7"/>
      <c r="L50" s="7"/>
      <c r="M50" s="7"/>
      <c r="N50" s="7"/>
      <c r="O50" s="7"/>
      <c r="P50" s="7"/>
      <c r="Q50" s="7"/>
      <c r="R50" s="7"/>
      <c r="S50" s="7"/>
      <c r="T50" s="7"/>
      <c r="U50" s="7"/>
    </row>
    <row r="51" spans="4:21" x14ac:dyDescent="0.2">
      <c r="D51" s="7"/>
      <c r="E51" s="7"/>
      <c r="F51" s="7"/>
      <c r="G51" s="7"/>
      <c r="H51" s="7"/>
      <c r="I51" s="7"/>
      <c r="J51" s="7"/>
      <c r="K51" s="7"/>
      <c r="L51" s="7"/>
      <c r="M51" s="7"/>
      <c r="N51" s="7"/>
      <c r="O51" s="7"/>
      <c r="P51" s="7"/>
      <c r="Q51" s="7"/>
      <c r="R51" s="7"/>
      <c r="S51" s="7"/>
      <c r="T51" s="7"/>
      <c r="U51" s="7"/>
    </row>
    <row r="52" spans="4:21" x14ac:dyDescent="0.2">
      <c r="D52" s="7"/>
      <c r="E52" s="7"/>
      <c r="F52" s="7"/>
      <c r="G52" s="7"/>
      <c r="H52" s="7"/>
      <c r="I52" s="7"/>
      <c r="J52" s="7"/>
      <c r="K52" s="7"/>
      <c r="L52" s="7"/>
      <c r="M52" s="7"/>
      <c r="N52" s="7"/>
      <c r="O52" s="7"/>
      <c r="P52" s="7"/>
      <c r="Q52" s="7"/>
      <c r="R52" s="7"/>
      <c r="S52" s="7"/>
      <c r="T52" s="7"/>
      <c r="U52" s="7"/>
    </row>
    <row r="53" spans="4:21" x14ac:dyDescent="0.2">
      <c r="D53" s="7"/>
      <c r="E53" s="7"/>
      <c r="F53" s="7"/>
      <c r="G53" s="7"/>
      <c r="H53" s="7"/>
      <c r="I53" s="7"/>
      <c r="J53" s="7"/>
      <c r="K53" s="7"/>
      <c r="L53" s="7"/>
      <c r="M53" s="7"/>
      <c r="N53" s="7"/>
      <c r="O53" s="7"/>
      <c r="P53" s="7"/>
      <c r="Q53" s="7"/>
      <c r="R53" s="7"/>
      <c r="S53" s="7"/>
      <c r="T53" s="7"/>
      <c r="U53" s="7"/>
    </row>
    <row r="54" spans="4:21" x14ac:dyDescent="0.2">
      <c r="D54" s="7"/>
      <c r="E54" s="7"/>
      <c r="F54" s="7"/>
      <c r="G54" s="7"/>
      <c r="H54" s="7"/>
      <c r="I54" s="7"/>
      <c r="J54" s="7"/>
      <c r="K54" s="7"/>
      <c r="L54" s="7"/>
      <c r="M54" s="7"/>
      <c r="N54" s="7"/>
      <c r="O54" s="7"/>
      <c r="P54" s="7"/>
      <c r="Q54" s="7"/>
      <c r="R54" s="7"/>
      <c r="S54" s="7"/>
      <c r="T54" s="7"/>
      <c r="U54" s="7"/>
    </row>
    <row r="55" spans="4:21" x14ac:dyDescent="0.2">
      <c r="D55" s="7"/>
      <c r="E55" s="7"/>
      <c r="F55" s="7"/>
      <c r="G55" s="7"/>
      <c r="H55" s="7"/>
      <c r="I55" s="7"/>
      <c r="J55" s="7"/>
      <c r="K55" s="7"/>
      <c r="L55" s="7"/>
      <c r="M55" s="7"/>
      <c r="N55" s="7"/>
      <c r="O55" s="7"/>
      <c r="P55" s="7"/>
      <c r="Q55" s="7"/>
      <c r="R55" s="7"/>
      <c r="S55" s="7"/>
      <c r="T55" s="7"/>
      <c r="U55" s="7"/>
    </row>
    <row r="56" spans="4:21" x14ac:dyDescent="0.2">
      <c r="D56" s="7"/>
      <c r="E56" s="7"/>
      <c r="F56" s="7"/>
      <c r="G56" s="7"/>
      <c r="H56" s="7"/>
      <c r="I56" s="7"/>
      <c r="J56" s="7"/>
      <c r="K56" s="7"/>
      <c r="L56" s="7"/>
      <c r="M56" s="7"/>
      <c r="N56" s="7"/>
      <c r="O56" s="7"/>
      <c r="P56" s="7"/>
      <c r="Q56" s="7"/>
      <c r="R56" s="7"/>
      <c r="S56" s="7"/>
      <c r="T56" s="7"/>
      <c r="U56" s="7"/>
    </row>
    <row r="57" spans="4:21" x14ac:dyDescent="0.2">
      <c r="D57" s="7"/>
      <c r="E57" s="7"/>
      <c r="F57" s="7"/>
      <c r="G57" s="7"/>
      <c r="H57" s="7"/>
      <c r="I57" s="7"/>
      <c r="J57" s="7"/>
      <c r="K57" s="7"/>
      <c r="L57" s="7"/>
      <c r="M57" s="7"/>
      <c r="N57" s="7"/>
      <c r="O57" s="7"/>
      <c r="P57" s="7"/>
      <c r="Q57" s="7"/>
      <c r="R57" s="7"/>
      <c r="S57" s="7"/>
      <c r="T57" s="7"/>
      <c r="U57" s="7"/>
    </row>
    <row r="58" spans="4:21" x14ac:dyDescent="0.2">
      <c r="D58" s="7"/>
      <c r="E58" s="7"/>
      <c r="F58" s="7"/>
      <c r="G58" s="7"/>
      <c r="H58" s="7"/>
      <c r="I58" s="7"/>
      <c r="J58" s="7"/>
      <c r="K58" s="7"/>
      <c r="L58" s="7"/>
      <c r="M58" s="7"/>
      <c r="N58" s="7"/>
      <c r="O58" s="7"/>
      <c r="P58" s="7"/>
      <c r="Q58" s="7"/>
      <c r="R58" s="7"/>
      <c r="S58" s="7"/>
      <c r="T58" s="7"/>
      <c r="U58" s="7"/>
    </row>
    <row r="59" spans="4:21" x14ac:dyDescent="0.2">
      <c r="D59" s="7"/>
      <c r="E59" s="7"/>
      <c r="F59" s="7"/>
      <c r="G59" s="7"/>
      <c r="H59" s="7"/>
      <c r="I59" s="7"/>
      <c r="J59" s="7"/>
      <c r="K59" s="7"/>
      <c r="L59" s="7"/>
      <c r="M59" s="7"/>
      <c r="N59" s="7"/>
      <c r="O59" s="7"/>
      <c r="P59" s="7"/>
      <c r="Q59" s="7"/>
      <c r="R59" s="7"/>
      <c r="S59" s="7"/>
      <c r="T59" s="7"/>
      <c r="U59" s="7"/>
    </row>
    <row r="60" spans="4:21" x14ac:dyDescent="0.2">
      <c r="D60" s="7"/>
      <c r="E60" s="7"/>
      <c r="F60" s="7"/>
      <c r="G60" s="7"/>
      <c r="H60" s="7"/>
      <c r="I60" s="7"/>
      <c r="J60" s="7"/>
      <c r="K60" s="7"/>
      <c r="L60" s="7"/>
      <c r="M60" s="7"/>
      <c r="N60" s="7"/>
      <c r="O60" s="7"/>
      <c r="P60" s="7"/>
      <c r="Q60" s="7"/>
      <c r="R60" s="7"/>
      <c r="S60" s="7"/>
      <c r="T60" s="7"/>
      <c r="U60" s="7"/>
    </row>
    <row r="61" spans="4:21" x14ac:dyDescent="0.2">
      <c r="D61" s="7"/>
      <c r="E61" s="7"/>
      <c r="F61" s="7"/>
      <c r="G61" s="7"/>
      <c r="H61" s="7"/>
      <c r="I61" s="7"/>
      <c r="J61" s="7"/>
      <c r="K61" s="7"/>
      <c r="L61" s="7"/>
      <c r="M61" s="7"/>
      <c r="N61" s="7"/>
      <c r="O61" s="7"/>
      <c r="P61" s="7"/>
      <c r="Q61" s="7"/>
      <c r="R61" s="7"/>
      <c r="S61" s="7"/>
      <c r="T61" s="7"/>
      <c r="U61" s="7"/>
    </row>
    <row r="62" spans="4:21" x14ac:dyDescent="0.2">
      <c r="D62" s="7"/>
      <c r="E62" s="7"/>
      <c r="F62" s="7"/>
      <c r="G62" s="7"/>
      <c r="H62" s="7"/>
      <c r="I62" s="7"/>
      <c r="J62" s="7"/>
      <c r="K62" s="7"/>
      <c r="L62" s="7"/>
      <c r="M62" s="7"/>
      <c r="N62" s="7"/>
      <c r="O62" s="7"/>
      <c r="P62" s="7"/>
      <c r="Q62" s="7"/>
      <c r="R62" s="7"/>
      <c r="S62" s="7"/>
      <c r="T62" s="7"/>
      <c r="U62" s="7"/>
    </row>
    <row r="63" spans="4:21" x14ac:dyDescent="0.2">
      <c r="D63" s="7"/>
      <c r="E63" s="7"/>
      <c r="F63" s="7"/>
      <c r="G63" s="7"/>
      <c r="H63" s="7"/>
      <c r="I63" s="7"/>
      <c r="J63" s="7"/>
      <c r="K63" s="7"/>
      <c r="L63" s="7"/>
      <c r="M63" s="7"/>
      <c r="N63" s="7"/>
      <c r="O63" s="7"/>
      <c r="P63" s="7"/>
      <c r="Q63" s="7"/>
      <c r="R63" s="7"/>
      <c r="S63" s="7"/>
      <c r="T63" s="7"/>
      <c r="U63" s="7"/>
    </row>
    <row r="64" spans="4:21" x14ac:dyDescent="0.2">
      <c r="D64" s="7"/>
      <c r="E64" s="7"/>
      <c r="F64" s="7"/>
      <c r="G64" s="7"/>
      <c r="H64" s="7"/>
      <c r="I64" s="7"/>
      <c r="J64" s="7"/>
      <c r="K64" s="7"/>
      <c r="L64" s="7"/>
      <c r="M64" s="7"/>
      <c r="N64" s="7"/>
      <c r="O64" s="7"/>
      <c r="P64" s="7"/>
      <c r="Q64" s="7"/>
      <c r="R64" s="7"/>
      <c r="S64" s="7"/>
      <c r="T64" s="7"/>
      <c r="U64" s="7"/>
    </row>
    <row r="65" spans="4:21" x14ac:dyDescent="0.2">
      <c r="D65" s="7"/>
      <c r="E65" s="7"/>
      <c r="F65" s="7"/>
      <c r="G65" s="7"/>
      <c r="H65" s="7"/>
      <c r="I65" s="7"/>
      <c r="J65" s="7"/>
      <c r="K65" s="7"/>
      <c r="L65" s="7"/>
      <c r="M65" s="7"/>
      <c r="N65" s="7"/>
      <c r="O65" s="7"/>
      <c r="P65" s="7"/>
      <c r="Q65" s="7"/>
      <c r="R65" s="7"/>
      <c r="S65" s="7"/>
      <c r="T65" s="7"/>
      <c r="U65" s="7"/>
    </row>
    <row r="66" spans="4:21" x14ac:dyDescent="0.2">
      <c r="D66" s="7"/>
      <c r="E66" s="7"/>
      <c r="F66" s="7"/>
      <c r="G66" s="7"/>
      <c r="H66" s="7"/>
      <c r="I66" s="7"/>
      <c r="J66" s="7"/>
      <c r="K66" s="7"/>
      <c r="L66" s="7"/>
      <c r="M66" s="7"/>
      <c r="N66" s="7"/>
      <c r="O66" s="7"/>
      <c r="P66" s="7"/>
      <c r="Q66" s="7"/>
      <c r="R66" s="7"/>
      <c r="S66" s="7"/>
      <c r="T66" s="7"/>
      <c r="U66" s="7"/>
    </row>
    <row r="67" spans="4:21" x14ac:dyDescent="0.2">
      <c r="D67" s="7"/>
      <c r="E67" s="7"/>
      <c r="F67" s="7"/>
      <c r="G67" s="7"/>
      <c r="H67" s="7"/>
      <c r="I67" s="7"/>
      <c r="J67" s="7"/>
      <c r="K67" s="7"/>
      <c r="L67" s="7"/>
      <c r="M67" s="7"/>
      <c r="N67" s="7"/>
      <c r="O67" s="7"/>
      <c r="P67" s="7"/>
      <c r="Q67" s="7"/>
      <c r="R67" s="7"/>
      <c r="S67" s="7"/>
      <c r="T67" s="7"/>
      <c r="U67" s="7"/>
    </row>
    <row r="68" spans="4:21" x14ac:dyDescent="0.2">
      <c r="D68" s="7"/>
      <c r="E68" s="7"/>
      <c r="F68" s="7"/>
      <c r="G68" s="7"/>
      <c r="H68" s="7"/>
      <c r="I68" s="7"/>
      <c r="J68" s="7"/>
      <c r="K68" s="7"/>
      <c r="L68" s="7"/>
      <c r="M68" s="7"/>
      <c r="N68" s="7"/>
      <c r="O68" s="7"/>
      <c r="P68" s="7"/>
      <c r="Q68" s="7"/>
      <c r="R68" s="7"/>
      <c r="S68" s="7"/>
      <c r="T68" s="7"/>
      <c r="U68" s="7"/>
    </row>
    <row r="69" spans="4:21" x14ac:dyDescent="0.2">
      <c r="D69" s="7"/>
      <c r="E69" s="7"/>
      <c r="F69" s="7"/>
      <c r="G69" s="7"/>
      <c r="H69" s="7"/>
      <c r="I69" s="7"/>
      <c r="J69" s="7"/>
      <c r="K69" s="7"/>
      <c r="L69" s="7"/>
      <c r="M69" s="7"/>
      <c r="N69" s="7"/>
      <c r="O69" s="7"/>
      <c r="P69" s="7"/>
      <c r="Q69" s="7"/>
      <c r="R69" s="7"/>
      <c r="S69" s="7"/>
      <c r="T69" s="7"/>
      <c r="U69" s="7"/>
    </row>
    <row r="70" spans="4:21" x14ac:dyDescent="0.2">
      <c r="D70" s="7"/>
      <c r="E70" s="7"/>
      <c r="F70" s="7"/>
      <c r="G70" s="7"/>
      <c r="H70" s="7"/>
      <c r="I70" s="7"/>
      <c r="J70" s="7"/>
      <c r="K70" s="7"/>
      <c r="L70" s="7"/>
      <c r="M70" s="7"/>
      <c r="N70" s="7"/>
      <c r="O70" s="7"/>
      <c r="P70" s="7"/>
      <c r="Q70" s="7"/>
      <c r="R70" s="7"/>
      <c r="S70" s="7"/>
      <c r="T70" s="7"/>
      <c r="U70" s="7"/>
    </row>
    <row r="71" spans="4:21" x14ac:dyDescent="0.2">
      <c r="D71" s="7"/>
      <c r="E71" s="7"/>
      <c r="F71" s="7"/>
      <c r="G71" s="7"/>
      <c r="H71" s="7"/>
      <c r="I71" s="7"/>
      <c r="J71" s="7"/>
      <c r="K71" s="7"/>
      <c r="L71" s="7"/>
      <c r="M71" s="7"/>
      <c r="N71" s="7"/>
      <c r="O71" s="7"/>
      <c r="P71" s="7"/>
      <c r="Q71" s="7"/>
      <c r="R71" s="7"/>
      <c r="S71" s="7"/>
      <c r="T71" s="7"/>
      <c r="U71" s="7"/>
    </row>
    <row r="72" spans="4:21" x14ac:dyDescent="0.2">
      <c r="D72" s="7"/>
      <c r="E72" s="7"/>
      <c r="F72" s="7"/>
      <c r="G72" s="7"/>
      <c r="H72" s="7"/>
      <c r="I72" s="7"/>
      <c r="J72" s="7"/>
      <c r="K72" s="7"/>
      <c r="L72" s="7"/>
      <c r="M72" s="7"/>
      <c r="N72" s="7"/>
      <c r="O72" s="7"/>
      <c r="P72" s="7"/>
      <c r="Q72" s="7"/>
      <c r="R72" s="7"/>
      <c r="S72" s="7"/>
      <c r="T72" s="7"/>
      <c r="U72" s="7"/>
    </row>
    <row r="73" spans="4:21" x14ac:dyDescent="0.2">
      <c r="D73" s="7"/>
      <c r="E73" s="7"/>
      <c r="F73" s="7"/>
      <c r="G73" s="7"/>
      <c r="H73" s="7"/>
      <c r="I73" s="7"/>
      <c r="J73" s="7"/>
      <c r="K73" s="7"/>
      <c r="L73" s="7"/>
      <c r="M73" s="7"/>
      <c r="N73" s="7"/>
      <c r="O73" s="7"/>
      <c r="P73" s="7"/>
      <c r="Q73" s="7"/>
      <c r="R73" s="7"/>
      <c r="S73" s="7"/>
      <c r="T73" s="7"/>
      <c r="U73" s="7"/>
    </row>
    <row r="74" spans="4:21" x14ac:dyDescent="0.2">
      <c r="D74" s="7"/>
      <c r="E74" s="7"/>
      <c r="F74" s="7"/>
      <c r="G74" s="7"/>
      <c r="H74" s="7"/>
      <c r="I74" s="7"/>
      <c r="J74" s="7"/>
      <c r="K74" s="7"/>
      <c r="L74" s="7"/>
      <c r="M74" s="7"/>
      <c r="N74" s="7"/>
      <c r="O74" s="7"/>
      <c r="P74" s="7"/>
      <c r="Q74" s="7"/>
      <c r="R74" s="7"/>
      <c r="S74" s="7"/>
      <c r="T74" s="7"/>
      <c r="U74" s="7"/>
    </row>
    <row r="75" spans="4:21" x14ac:dyDescent="0.2">
      <c r="D75" s="7"/>
      <c r="E75" s="7"/>
      <c r="F75" s="7"/>
      <c r="G75" s="7"/>
      <c r="H75" s="7"/>
      <c r="I75" s="7"/>
      <c r="J75" s="7"/>
      <c r="K75" s="7"/>
      <c r="L75" s="7"/>
      <c r="M75" s="7"/>
      <c r="N75" s="7"/>
      <c r="O75" s="7"/>
      <c r="P75" s="7"/>
      <c r="Q75" s="7"/>
      <c r="R75" s="7"/>
      <c r="S75" s="7"/>
      <c r="T75" s="7"/>
      <c r="U75" s="7"/>
    </row>
    <row r="76" spans="4:21" x14ac:dyDescent="0.2">
      <c r="D76" s="7"/>
      <c r="E76" s="7"/>
      <c r="F76" s="7"/>
      <c r="G76" s="7"/>
      <c r="H76" s="7"/>
      <c r="I76" s="7"/>
      <c r="J76" s="7"/>
      <c r="K76" s="7"/>
      <c r="L76" s="7"/>
      <c r="M76" s="7"/>
      <c r="N76" s="7"/>
      <c r="O76" s="7"/>
      <c r="P76" s="7"/>
      <c r="Q76" s="7"/>
      <c r="R76" s="7"/>
      <c r="S76" s="7"/>
      <c r="T76" s="7"/>
      <c r="U76" s="7"/>
    </row>
    <row r="77" spans="4:21" x14ac:dyDescent="0.2">
      <c r="D77" s="7"/>
      <c r="E77" s="7"/>
      <c r="F77" s="7"/>
      <c r="G77" s="7"/>
      <c r="H77" s="7"/>
      <c r="I77" s="7"/>
      <c r="J77" s="7"/>
      <c r="K77" s="7"/>
      <c r="L77" s="7"/>
      <c r="M77" s="7"/>
      <c r="N77" s="7"/>
      <c r="O77" s="7"/>
      <c r="P77" s="7"/>
      <c r="Q77" s="7"/>
      <c r="R77" s="7"/>
      <c r="S77" s="7"/>
      <c r="T77" s="7"/>
      <c r="U77" s="7"/>
    </row>
    <row r="78" spans="4:21" x14ac:dyDescent="0.2">
      <c r="D78" s="7"/>
      <c r="E78" s="7"/>
      <c r="F78" s="7"/>
      <c r="G78" s="7"/>
      <c r="H78" s="7"/>
      <c r="I78" s="7"/>
      <c r="J78" s="7"/>
      <c r="K78" s="7"/>
      <c r="L78" s="7"/>
      <c r="M78" s="7"/>
      <c r="N78" s="7"/>
      <c r="O78" s="7"/>
      <c r="P78" s="7"/>
      <c r="Q78" s="7"/>
      <c r="R78" s="7"/>
      <c r="S78" s="7"/>
      <c r="T78" s="7"/>
      <c r="U78" s="7"/>
    </row>
  </sheetData>
  <mergeCells count="15">
    <mergeCell ref="A6:AG6"/>
    <mergeCell ref="A11:AG11"/>
    <mergeCell ref="A1:AI1"/>
    <mergeCell ref="A3:A4"/>
    <mergeCell ref="B3:B4"/>
    <mergeCell ref="C3:K3"/>
    <mergeCell ref="L3:T3"/>
    <mergeCell ref="U3:U4"/>
    <mergeCell ref="V3:V4"/>
    <mergeCell ref="W3:W4"/>
    <mergeCell ref="X3:AE3"/>
    <mergeCell ref="AF3:AF4"/>
    <mergeCell ref="AG3:AG4"/>
    <mergeCell ref="AH3:AH4"/>
    <mergeCell ref="AI3:AI4"/>
  </mergeCells>
  <conditionalFormatting sqref="X3:X5 Y18 O19:O20 Y23:Y1048576">
    <cfRule type="cellIs" dxfId="61" priority="20" operator="equal">
      <formula>0.9</formula>
    </cfRule>
    <cfRule type="cellIs" dxfId="60" priority="29" operator="equal">
      <formula>1.15</formula>
    </cfRule>
    <cfRule type="cellIs" dxfId="59" priority="30" operator="equal">
      <formula>0.9</formula>
    </cfRule>
  </conditionalFormatting>
  <conditionalFormatting sqref="X3:X5">
    <cfRule type="cellIs" dxfId="58" priority="19" operator="equal">
      <formula>1</formula>
    </cfRule>
    <cfRule type="cellIs" dxfId="57" priority="31" operator="equal">
      <formula>1</formula>
    </cfRule>
  </conditionalFormatting>
  <conditionalFormatting sqref="Y4">
    <cfRule type="cellIs" dxfId="56" priority="2" operator="equal">
      <formula>0.9</formula>
    </cfRule>
    <cfRule type="cellIs" dxfId="55" priority="4" operator="equal">
      <formula>0.9</formula>
    </cfRule>
    <cfRule type="cellIs" dxfId="54" priority="5" operator="equal">
      <formula>1</formula>
    </cfRule>
  </conditionalFormatting>
  <conditionalFormatting sqref="Y4:Y5 AC4:AE5 AB23:AB1048576">
    <cfRule type="cellIs" dxfId="53" priority="1" operator="equal">
      <formula>1</formula>
    </cfRule>
  </conditionalFormatting>
  <conditionalFormatting sqref="Y5 Z18 P19:P20 N21:N22 Z23:Z1048576">
    <cfRule type="cellIs" dxfId="52" priority="18" operator="equal">
      <formula>0.93</formula>
    </cfRule>
    <cfRule type="cellIs" dxfId="51" priority="26" operator="equal">
      <formula>0.93</formula>
    </cfRule>
    <cfRule type="cellIs" dxfId="50" priority="28" operator="equal">
      <formula>1.07</formula>
    </cfRule>
  </conditionalFormatting>
  <conditionalFormatting sqref="Y18:Z18 AB18 AD18:AF18 O19:P20 T19:V20 R19:R22 N21:N22 S21:T22 Y23:Z1048576 AD23:AF1048576">
    <cfRule type="cellIs" dxfId="49" priority="17" operator="equal">
      <formula>1</formula>
    </cfRule>
  </conditionalFormatting>
  <conditionalFormatting sqref="Y5:AA5">
    <cfRule type="cellIs" dxfId="48" priority="23" operator="equal">
      <formula>1</formula>
    </cfRule>
  </conditionalFormatting>
  <conditionalFormatting sqref="Y4:AB4 AC4:AC5 AB18 AD18 T19:T20 R19:R22 AB23:AB1048576 AD23:AD1048576">
    <cfRule type="cellIs" dxfId="47" priority="3" operator="equal">
      <formula>1.15</formula>
    </cfRule>
  </conditionalFormatting>
  <conditionalFormatting sqref="Y18:AB18 Q19:R20 O19:P22 N21:N22 Y23:AB1048576">
    <cfRule type="cellIs" dxfId="46" priority="27" operator="equal">
      <formula>1</formula>
    </cfRule>
  </conditionalFormatting>
  <conditionalFormatting sqref="Z5 AA18 Q19:Q20 O21:O22 AA23:AA1048576">
    <cfRule type="cellIs" dxfId="45" priority="15" operator="equal">
      <formula>1</formula>
    </cfRule>
    <cfRule type="cellIs" dxfId="44" priority="16" operator="equal">
      <formula>0.95</formula>
    </cfRule>
    <cfRule type="cellIs" dxfId="43" priority="24" operator="equal">
      <formula>0.95</formula>
    </cfRule>
    <cfRule type="cellIs" dxfId="42" priority="25" operator="equal">
      <formula>1.05</formula>
    </cfRule>
  </conditionalFormatting>
  <conditionalFormatting sqref="Z4:AB4 AD4:AE4 AC4:AC5 AD18 T19:T20 R21:R22 AD23:AD1048576">
    <cfRule type="cellIs" dxfId="41" priority="10" operator="equal">
      <formula>0.87</formula>
    </cfRule>
  </conditionalFormatting>
  <conditionalFormatting sqref="Z4:AB4">
    <cfRule type="cellIs" dxfId="40" priority="9" operator="equal">
      <formula>1</formula>
    </cfRule>
  </conditionalFormatting>
  <conditionalFormatting sqref="AA5 P21:P22">
    <cfRule type="cellIs" dxfId="39" priority="14" operator="equal">
      <formula>1</formula>
    </cfRule>
    <cfRule type="cellIs" dxfId="38" priority="22" operator="equal">
      <formula>1.15</formula>
    </cfRule>
  </conditionalFormatting>
  <conditionalFormatting sqref="AA5 AB18 R19:R20 P21:P22 AB23:AB1048576">
    <cfRule type="cellIs" dxfId="37" priority="13" operator="equal">
      <formula>0.85</formula>
    </cfRule>
    <cfRule type="cellIs" dxfId="36" priority="21" operator="equal">
      <formula>0.85</formula>
    </cfRule>
  </conditionalFormatting>
  <conditionalFormatting sqref="AB5 AC18 S19:S20 Q21:Q22 AC23:AC1048576">
    <cfRule type="cellIs" dxfId="35" priority="11" operator="equal">
      <formula>1.07</formula>
    </cfRule>
    <cfRule type="cellIs" dxfId="34" priority="12" operator="equal">
      <formula>1</formula>
    </cfRule>
  </conditionalFormatting>
  <conditionalFormatting sqref="AD4:AE4">
    <cfRule type="cellIs" dxfId="33" priority="8" operator="equal">
      <formula>1.15</formula>
    </cfRule>
  </conditionalFormatting>
  <conditionalFormatting sqref="AD5:AE5 AE18:AF18 U19:V20 S21:T22 AE23:AF1048576">
    <cfRule type="cellIs" dxfId="32" priority="6" operator="equal">
      <formula>1.04</formula>
    </cfRule>
    <cfRule type="cellIs" dxfId="31" priority="7" operator="equal">
      <formula>0.97</formula>
    </cfRule>
  </conditionalFormatting>
  <pageMargins left="0.70866141732283472" right="0.70866141732283472" top="0.74803149606299213" bottom="0.74803149606299213" header="0.31496062992125984" footer="0.31496062992125984"/>
  <pageSetup paperSize="9" scale="37" fitToHeight="0" pageOrder="overThenDown"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6"/>
  <sheetViews>
    <sheetView view="pageBreakPreview" zoomScale="55" zoomScaleNormal="81" zoomScaleSheetLayoutView="55" zoomScalePageLayoutView="80" workbookViewId="0">
      <pane xSplit="2" ySplit="4" topLeftCell="C5" activePane="bottomRight" state="frozen"/>
      <selection activeCell="J58" sqref="J58"/>
      <selection pane="topRight" activeCell="J58" sqref="J58"/>
      <selection pane="bottomLeft" activeCell="J58" sqref="J58"/>
      <selection pane="bottomRight" activeCell="A3" sqref="A3:A4"/>
    </sheetView>
  </sheetViews>
  <sheetFormatPr defaultColWidth="8.85546875" defaultRowHeight="12" x14ac:dyDescent="0.2"/>
  <cols>
    <col min="1" max="1" width="7.140625" style="58" customWidth="1"/>
    <col min="2" max="2" width="48.85546875" style="1" customWidth="1"/>
    <col min="3" max="4" width="12.5703125" style="1" customWidth="1"/>
    <col min="5" max="11" width="11" style="1" customWidth="1"/>
    <col min="12" max="19" width="6.28515625" style="1" customWidth="1"/>
    <col min="20" max="20" width="11.42578125" style="1" customWidth="1"/>
    <col min="21" max="21" width="15.85546875" style="1" customWidth="1"/>
    <col min="22" max="22" width="10.7109375" style="1" customWidth="1"/>
    <col min="23" max="23" width="15.42578125" style="6" customWidth="1"/>
    <col min="24" max="24" width="12.42578125" style="1" customWidth="1"/>
    <col min="25" max="32" width="12.42578125" style="2" customWidth="1"/>
    <col min="33" max="33" width="12.42578125" style="1" customWidth="1"/>
    <col min="34" max="34" width="15.28515625" style="1" customWidth="1"/>
    <col min="35" max="35" width="16.28515625" style="1" customWidth="1"/>
    <col min="36" max="16384" width="8.85546875" style="1"/>
  </cols>
  <sheetData>
    <row r="1" spans="1:35" ht="14.25" x14ac:dyDescent="0.2">
      <c r="A1" s="186" t="s">
        <v>429</v>
      </c>
      <c r="B1" s="186"/>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row>
    <row r="2" spans="1:35" ht="15" x14ac:dyDescent="0.2">
      <c r="A2" s="57"/>
      <c r="B2" s="49"/>
      <c r="C2" s="49"/>
      <c r="D2" s="49"/>
      <c r="E2" s="49"/>
      <c r="F2" s="49"/>
      <c r="G2" s="49"/>
      <c r="H2" s="49"/>
      <c r="I2" s="49"/>
      <c r="J2" s="49"/>
      <c r="K2" s="49"/>
      <c r="L2" s="49"/>
      <c r="M2" s="49"/>
      <c r="N2" s="49"/>
      <c r="O2" s="49"/>
      <c r="P2" s="49"/>
      <c r="Q2" s="49"/>
      <c r="R2" s="49"/>
      <c r="S2" s="49"/>
      <c r="T2" s="49"/>
      <c r="U2" s="49"/>
      <c r="V2" s="49"/>
      <c r="W2" s="50"/>
      <c r="X2" s="49"/>
      <c r="Y2" s="51"/>
      <c r="Z2" s="51"/>
      <c r="AA2" s="51"/>
      <c r="AB2" s="51"/>
      <c r="AC2" s="51"/>
      <c r="AD2" s="51"/>
      <c r="AE2" s="51"/>
      <c r="AF2" s="51"/>
      <c r="AG2" s="49"/>
      <c r="AH2" s="49"/>
    </row>
    <row r="3" spans="1:35" s="3" customFormat="1" ht="19.5" customHeight="1" x14ac:dyDescent="0.2">
      <c r="A3" s="187" t="s">
        <v>0</v>
      </c>
      <c r="B3" s="188" t="s">
        <v>59</v>
      </c>
      <c r="C3" s="188" t="s">
        <v>303</v>
      </c>
      <c r="D3" s="188"/>
      <c r="E3" s="188"/>
      <c r="F3" s="188"/>
      <c r="G3" s="188"/>
      <c r="H3" s="188"/>
      <c r="I3" s="188"/>
      <c r="J3" s="188"/>
      <c r="K3" s="188"/>
      <c r="L3" s="188" t="s">
        <v>304</v>
      </c>
      <c r="M3" s="188"/>
      <c r="N3" s="188"/>
      <c r="O3" s="188"/>
      <c r="P3" s="188"/>
      <c r="Q3" s="188"/>
      <c r="R3" s="188"/>
      <c r="S3" s="188"/>
      <c r="T3" s="188"/>
      <c r="U3" s="188" t="s">
        <v>55</v>
      </c>
      <c r="V3" s="189" t="s">
        <v>38</v>
      </c>
      <c r="W3" s="188" t="s">
        <v>56</v>
      </c>
      <c r="X3" s="193" t="s">
        <v>2</v>
      </c>
      <c r="Y3" s="193"/>
      <c r="Z3" s="193"/>
      <c r="AA3" s="193"/>
      <c r="AB3" s="193"/>
      <c r="AC3" s="193"/>
      <c r="AD3" s="193"/>
      <c r="AE3" s="193"/>
      <c r="AF3" s="188"/>
      <c r="AG3" s="188" t="s">
        <v>305</v>
      </c>
      <c r="AH3" s="188" t="s">
        <v>422</v>
      </c>
      <c r="AI3" s="188" t="s">
        <v>342</v>
      </c>
    </row>
    <row r="4" spans="1:35" s="3" customFormat="1" ht="72" customHeight="1" x14ac:dyDescent="0.2">
      <c r="A4" s="187"/>
      <c r="B4" s="188"/>
      <c r="C4" s="117" t="s">
        <v>306</v>
      </c>
      <c r="D4" s="117" t="s">
        <v>307</v>
      </c>
      <c r="E4" s="117" t="s">
        <v>308</v>
      </c>
      <c r="F4" s="117" t="s">
        <v>309</v>
      </c>
      <c r="G4" s="117" t="s">
        <v>310</v>
      </c>
      <c r="H4" s="117" t="s">
        <v>311</v>
      </c>
      <c r="I4" s="117" t="s">
        <v>312</v>
      </c>
      <c r="J4" s="117" t="s">
        <v>313</v>
      </c>
      <c r="K4" s="117" t="s">
        <v>1</v>
      </c>
      <c r="L4" s="117" t="s">
        <v>314</v>
      </c>
      <c r="M4" s="117" t="s">
        <v>315</v>
      </c>
      <c r="N4" s="117" t="s">
        <v>316</v>
      </c>
      <c r="O4" s="117" t="s">
        <v>317</v>
      </c>
      <c r="P4" s="117" t="s">
        <v>318</v>
      </c>
      <c r="Q4" s="117" t="s">
        <v>319</v>
      </c>
      <c r="R4" s="117" t="s">
        <v>320</v>
      </c>
      <c r="S4" s="117" t="s">
        <v>321</v>
      </c>
      <c r="T4" s="117" t="s">
        <v>1</v>
      </c>
      <c r="U4" s="188"/>
      <c r="V4" s="189"/>
      <c r="W4" s="188"/>
      <c r="X4" s="126" t="s">
        <v>322</v>
      </c>
      <c r="Y4" s="126" t="s">
        <v>323</v>
      </c>
      <c r="Z4" s="126" t="s">
        <v>324</v>
      </c>
      <c r="AA4" s="126" t="s">
        <v>325</v>
      </c>
      <c r="AB4" s="126" t="s">
        <v>326</v>
      </c>
      <c r="AC4" s="126" t="s">
        <v>327</v>
      </c>
      <c r="AD4" s="126" t="s">
        <v>328</v>
      </c>
      <c r="AE4" s="126" t="s">
        <v>329</v>
      </c>
      <c r="AF4" s="188"/>
      <c r="AG4" s="188"/>
      <c r="AH4" s="188"/>
      <c r="AI4" s="188"/>
    </row>
    <row r="5" spans="1:35" s="3" customFormat="1" ht="42.75" x14ac:dyDescent="0.2">
      <c r="A5" s="59"/>
      <c r="B5" s="119" t="s">
        <v>429</v>
      </c>
      <c r="C5" s="120">
        <f>SUM(C6:C9)</f>
        <v>48</v>
      </c>
      <c r="D5" s="120">
        <f t="shared" ref="D5:J5" si="0">SUM(D6:D9)</f>
        <v>2</v>
      </c>
      <c r="E5" s="120">
        <f t="shared" si="0"/>
        <v>48</v>
      </c>
      <c r="F5" s="140">
        <f t="shared" si="0"/>
        <v>0</v>
      </c>
      <c r="G5" s="140">
        <f>SUM(G6:G9)</f>
        <v>62</v>
      </c>
      <c r="H5" s="140">
        <f t="shared" si="0"/>
        <v>0</v>
      </c>
      <c r="I5" s="140">
        <f t="shared" si="0"/>
        <v>0</v>
      </c>
      <c r="J5" s="140">
        <f t="shared" si="0"/>
        <v>0</v>
      </c>
      <c r="K5" s="120">
        <f>SUM(K6:K10)</f>
        <v>546</v>
      </c>
      <c r="L5" s="140">
        <f>SUM(L6:L9)</f>
        <v>528</v>
      </c>
      <c r="M5" s="140">
        <f t="shared" ref="M5:S5" si="1">SUM(M6:M9)</f>
        <v>12</v>
      </c>
      <c r="N5" s="140">
        <f t="shared" si="1"/>
        <v>240</v>
      </c>
      <c r="O5" s="140">
        <f t="shared" si="1"/>
        <v>0</v>
      </c>
      <c r="P5" s="140">
        <f t="shared" si="1"/>
        <v>248</v>
      </c>
      <c r="Q5" s="140">
        <f t="shared" si="1"/>
        <v>0</v>
      </c>
      <c r="R5" s="140">
        <f t="shared" si="1"/>
        <v>0</v>
      </c>
      <c r="S5" s="140">
        <f t="shared" si="1"/>
        <v>0</v>
      </c>
      <c r="T5" s="120">
        <f>SUM(T6:T9)</f>
        <v>1028</v>
      </c>
      <c r="U5" s="104" t="s">
        <v>37</v>
      </c>
      <c r="V5" s="105">
        <v>0.255</v>
      </c>
      <c r="W5" s="123">
        <f>SUM(W6:W9)</f>
        <v>192.25</v>
      </c>
      <c r="X5" s="40"/>
      <c r="Y5" s="41"/>
      <c r="Z5" s="41"/>
      <c r="AA5" s="42"/>
      <c r="AB5" s="41"/>
      <c r="AC5" s="43"/>
      <c r="AD5" s="43"/>
      <c r="AE5" s="43"/>
      <c r="AF5" s="123"/>
      <c r="AG5" s="123"/>
      <c r="AH5" s="124">
        <f>SUM(AH6:AH10)</f>
        <v>693.92000000000007</v>
      </c>
      <c r="AI5" s="63">
        <f>SUM(AI6:AI10)</f>
        <v>1</v>
      </c>
    </row>
    <row r="6" spans="1:35" s="3" customFormat="1" ht="30" x14ac:dyDescent="0.2">
      <c r="A6" s="127" t="s">
        <v>64</v>
      </c>
      <c r="B6" s="99" t="s">
        <v>425</v>
      </c>
      <c r="C6" s="120">
        <f>SUM(Функции!D4,Функции!D7)</f>
        <v>10</v>
      </c>
      <c r="D6" s="120">
        <f>SUM(Функции!E4,Функции!E7)</f>
        <v>0</v>
      </c>
      <c r="E6" s="120">
        <f>SUM(Функции!F4,Функции!F7)</f>
        <v>10</v>
      </c>
      <c r="F6" s="140">
        <f>SUM(Функции!G4,Функции!G7)</f>
        <v>0</v>
      </c>
      <c r="G6" s="140">
        <f>SUM(Функции!H4,Функции!H7)</f>
        <v>10</v>
      </c>
      <c r="H6" s="140">
        <f>SUM(Функции!I4,Функции!I7)</f>
        <v>0</v>
      </c>
      <c r="I6" s="140">
        <f>SUM(Функции!J4,Функции!J7)</f>
        <v>0</v>
      </c>
      <c r="J6" s="140">
        <f>SUM(Функции!K4,Функции!K7)</f>
        <v>0</v>
      </c>
      <c r="K6" s="120">
        <f>SUM(C6:J6)</f>
        <v>30</v>
      </c>
      <c r="L6" s="140">
        <f>C6*11</f>
        <v>110</v>
      </c>
      <c r="M6" s="140">
        <f>D6*6</f>
        <v>0</v>
      </c>
      <c r="N6" s="140">
        <f>E6*5</f>
        <v>50</v>
      </c>
      <c r="O6" s="140">
        <f>F6*5</f>
        <v>0</v>
      </c>
      <c r="P6" s="140">
        <f>G6*4</f>
        <v>40</v>
      </c>
      <c r="Q6" s="140">
        <f>H6*4</f>
        <v>0</v>
      </c>
      <c r="R6" s="140">
        <f>I6*2</f>
        <v>0</v>
      </c>
      <c r="S6" s="140">
        <f>J6*1</f>
        <v>0</v>
      </c>
      <c r="T6" s="120">
        <f>SUM(L6:S6)</f>
        <v>200</v>
      </c>
      <c r="U6" s="104" t="s">
        <v>37</v>
      </c>
      <c r="V6" s="105">
        <v>0.255</v>
      </c>
      <c r="W6" s="123">
        <f>SUM('Трудоемкость (2)'!W7,'Трудоемкость (2)'!W12)</f>
        <v>38.26</v>
      </c>
      <c r="X6" s="112">
        <v>1</v>
      </c>
      <c r="Y6" s="112">
        <v>1.07</v>
      </c>
      <c r="Z6" s="112">
        <v>0.95</v>
      </c>
      <c r="AA6" s="112">
        <v>1</v>
      </c>
      <c r="AB6" s="112">
        <v>1</v>
      </c>
      <c r="AC6" s="112">
        <v>0.87</v>
      </c>
      <c r="AD6" s="112">
        <v>0.97</v>
      </c>
      <c r="AE6" s="112">
        <v>1.03</v>
      </c>
      <c r="AF6" s="112">
        <f>ROUND(X6*Y6*Z6*AA6*AB6*AC6*AD6*AE6,3)</f>
        <v>0.88400000000000001</v>
      </c>
      <c r="AG6" s="113">
        <v>1</v>
      </c>
      <c r="AH6" s="142">
        <f>ROUND(W6*AF6*AG6,2)</f>
        <v>33.82</v>
      </c>
      <c r="AI6" s="63">
        <f>AH6/$AH$5</f>
        <v>4.8737606640534926E-2</v>
      </c>
    </row>
    <row r="7" spans="1:35" s="3" customFormat="1" ht="30" x14ac:dyDescent="0.2">
      <c r="A7" s="127" t="s">
        <v>183</v>
      </c>
      <c r="B7" s="99" t="s">
        <v>426</v>
      </c>
      <c r="C7" s="120">
        <f>SUM(Функции!D5,Функции!D8)</f>
        <v>0</v>
      </c>
      <c r="D7" s="120">
        <f>SUM(Функции!E5,Функции!E8)</f>
        <v>0</v>
      </c>
      <c r="E7" s="120">
        <f>SUM(Функции!F5,Функции!F8)</f>
        <v>3</v>
      </c>
      <c r="F7" s="140">
        <f>SUM(Функции!G5,Функции!G8)</f>
        <v>0</v>
      </c>
      <c r="G7" s="140">
        <f>SUM(Функции!H5,Функции!H8)</f>
        <v>50</v>
      </c>
      <c r="H7" s="140">
        <f>SUM(Функции!I5,Функции!I8)</f>
        <v>0</v>
      </c>
      <c r="I7" s="140">
        <f>SUM(Функции!J5,Функции!J8)</f>
        <v>0</v>
      </c>
      <c r="J7" s="140">
        <f>SUM(Функции!K5,Функции!K8)</f>
        <v>0</v>
      </c>
      <c r="K7" s="120">
        <f t="shared" ref="K7:K9" si="2">SUM(C7:J7)</f>
        <v>53</v>
      </c>
      <c r="L7" s="140">
        <f t="shared" ref="L7:L9" si="3">C7*11</f>
        <v>0</v>
      </c>
      <c r="M7" s="140">
        <f t="shared" ref="M7:M9" si="4">D7*6</f>
        <v>0</v>
      </c>
      <c r="N7" s="140">
        <f t="shared" ref="N7:N9" si="5">E7*5</f>
        <v>15</v>
      </c>
      <c r="O7" s="140">
        <f t="shared" ref="O7:O9" si="6">F7*5</f>
        <v>0</v>
      </c>
      <c r="P7" s="140">
        <f t="shared" ref="P7:P9" si="7">G7*4</f>
        <v>200</v>
      </c>
      <c r="Q7" s="140">
        <f t="shared" ref="Q7:Q9" si="8">H7*4</f>
        <v>0</v>
      </c>
      <c r="R7" s="140">
        <f t="shared" ref="R7:R9" si="9">I7*2</f>
        <v>0</v>
      </c>
      <c r="S7" s="140">
        <f t="shared" ref="S7:S9" si="10">J7*1</f>
        <v>0</v>
      </c>
      <c r="T7" s="120">
        <f t="shared" ref="T7:T9" si="11">SUM(L7:S7)</f>
        <v>215</v>
      </c>
      <c r="U7" s="104" t="s">
        <v>37</v>
      </c>
      <c r="V7" s="105">
        <v>0.255</v>
      </c>
      <c r="W7" s="123">
        <f>SUM('Трудоемкость (2)'!W8,'Трудоемкость (2)'!W13)</f>
        <v>41.39</v>
      </c>
      <c r="X7" s="112">
        <v>1</v>
      </c>
      <c r="Y7" s="112">
        <v>1.07</v>
      </c>
      <c r="Z7" s="112">
        <v>0.95</v>
      </c>
      <c r="AA7" s="112">
        <v>1.1499999999999999</v>
      </c>
      <c r="AB7" s="112">
        <v>1</v>
      </c>
      <c r="AC7" s="112">
        <v>0.87</v>
      </c>
      <c r="AD7" s="112">
        <v>0.97</v>
      </c>
      <c r="AE7" s="112">
        <v>1.03</v>
      </c>
      <c r="AF7" s="112">
        <f>ROUND(X7*Y7*Z7*AA7*AB7*AC7*AD7*AE7,3)</f>
        <v>1.016</v>
      </c>
      <c r="AG7" s="113">
        <v>1</v>
      </c>
      <c r="AH7" s="142">
        <f>ROUND(W7*AF7*AG7,2)</f>
        <v>42.05</v>
      </c>
      <c r="AI7" s="63">
        <f t="shared" ref="AI7:AI10" si="12">AH7/$AH$5</f>
        <v>6.0597763430943037E-2</v>
      </c>
    </row>
    <row r="8" spans="1:35" s="3" customFormat="1" ht="30" x14ac:dyDescent="0.2">
      <c r="A8" s="127" t="s">
        <v>339</v>
      </c>
      <c r="B8" s="99" t="s">
        <v>427</v>
      </c>
      <c r="C8" s="120">
        <f>SUM(Функции!D6,Функции!D9)</f>
        <v>34</v>
      </c>
      <c r="D8" s="120">
        <f>SUM(Функции!E6,Функции!E9)</f>
        <v>0</v>
      </c>
      <c r="E8" s="120">
        <f>SUM(Функции!F6,Функции!F9)</f>
        <v>34</v>
      </c>
      <c r="F8" s="140">
        <f>SUM(Функции!G6,Функции!G9)</f>
        <v>0</v>
      </c>
      <c r="G8" s="140">
        <f>SUM(Функции!H6,Функции!H9)</f>
        <v>0</v>
      </c>
      <c r="H8" s="140">
        <f>SUM(Функции!I6,Функции!I9)</f>
        <v>0</v>
      </c>
      <c r="I8" s="140">
        <f>SUM(Функции!J6,Функции!J9)</f>
        <v>0</v>
      </c>
      <c r="J8" s="140">
        <f>SUM(Функции!K6,Функции!K9)</f>
        <v>0</v>
      </c>
      <c r="K8" s="120">
        <f t="shared" si="2"/>
        <v>68</v>
      </c>
      <c r="L8" s="140">
        <f t="shared" si="3"/>
        <v>374</v>
      </c>
      <c r="M8" s="140">
        <f t="shared" si="4"/>
        <v>0</v>
      </c>
      <c r="N8" s="140">
        <f t="shared" si="5"/>
        <v>170</v>
      </c>
      <c r="O8" s="140">
        <f t="shared" si="6"/>
        <v>0</v>
      </c>
      <c r="P8" s="140">
        <f t="shared" si="7"/>
        <v>0</v>
      </c>
      <c r="Q8" s="140">
        <f t="shared" si="8"/>
        <v>0</v>
      </c>
      <c r="R8" s="140">
        <f t="shared" si="9"/>
        <v>0</v>
      </c>
      <c r="S8" s="140">
        <f t="shared" si="10"/>
        <v>0</v>
      </c>
      <c r="T8" s="120">
        <f t="shared" si="11"/>
        <v>544</v>
      </c>
      <c r="U8" s="104" t="s">
        <v>37</v>
      </c>
      <c r="V8" s="105">
        <v>0.255</v>
      </c>
      <c r="W8" s="123">
        <f>SUM('Трудоемкость (2)'!W9,'Трудоемкость (2)'!W14)</f>
        <v>98.949999999999989</v>
      </c>
      <c r="X8" s="112">
        <v>1</v>
      </c>
      <c r="Y8" s="112">
        <v>1.07</v>
      </c>
      <c r="Z8" s="112">
        <v>0.95</v>
      </c>
      <c r="AA8" s="112">
        <v>1.1499999999999999</v>
      </c>
      <c r="AB8" s="112">
        <v>1</v>
      </c>
      <c r="AC8" s="112">
        <v>0.87</v>
      </c>
      <c r="AD8" s="112">
        <v>0.97</v>
      </c>
      <c r="AE8" s="112">
        <v>1.03</v>
      </c>
      <c r="AF8" s="112">
        <f>ROUND(X8*Y8*Z8*AA8*AB8*AC8*AD8*AE8,3)</f>
        <v>1.016</v>
      </c>
      <c r="AG8" s="113">
        <v>1</v>
      </c>
      <c r="AH8" s="142">
        <f>ROUNDUP(W8*AF8*AG8,2)</f>
        <v>100.54</v>
      </c>
      <c r="AI8" s="63">
        <f t="shared" si="12"/>
        <v>0.1448870186765045</v>
      </c>
    </row>
    <row r="9" spans="1:35" s="3" customFormat="1" ht="30" x14ac:dyDescent="0.2">
      <c r="A9" s="127" t="s">
        <v>340</v>
      </c>
      <c r="B9" s="99" t="s">
        <v>428</v>
      </c>
      <c r="C9" s="120">
        <f>Функции!D10</f>
        <v>4</v>
      </c>
      <c r="D9" s="120">
        <f>Функции!E10</f>
        <v>2</v>
      </c>
      <c r="E9" s="120">
        <f>Функции!F10</f>
        <v>1</v>
      </c>
      <c r="F9" s="140">
        <f>Функции!G10</f>
        <v>0</v>
      </c>
      <c r="G9" s="140">
        <f>Функции!H10</f>
        <v>2</v>
      </c>
      <c r="H9" s="140">
        <f>Функции!I10</f>
        <v>0</v>
      </c>
      <c r="I9" s="140">
        <f>Функции!J10</f>
        <v>0</v>
      </c>
      <c r="J9" s="140">
        <f>Функции!K10</f>
        <v>0</v>
      </c>
      <c r="K9" s="120">
        <f t="shared" si="2"/>
        <v>9</v>
      </c>
      <c r="L9" s="140">
        <f t="shared" si="3"/>
        <v>44</v>
      </c>
      <c r="M9" s="140">
        <f t="shared" si="4"/>
        <v>12</v>
      </c>
      <c r="N9" s="140">
        <f t="shared" si="5"/>
        <v>5</v>
      </c>
      <c r="O9" s="140">
        <f t="shared" si="6"/>
        <v>0</v>
      </c>
      <c r="P9" s="140">
        <f t="shared" si="7"/>
        <v>8</v>
      </c>
      <c r="Q9" s="140">
        <f t="shared" si="8"/>
        <v>0</v>
      </c>
      <c r="R9" s="140">
        <f t="shared" si="9"/>
        <v>0</v>
      </c>
      <c r="S9" s="140">
        <f t="shared" si="10"/>
        <v>0</v>
      </c>
      <c r="T9" s="120">
        <f t="shared" si="11"/>
        <v>69</v>
      </c>
      <c r="U9" s="104" t="s">
        <v>37</v>
      </c>
      <c r="V9" s="105">
        <v>0.255</v>
      </c>
      <c r="W9" s="123">
        <f>SUM('Трудоемкость (2)'!W10,'Трудоемкость (2)'!W15)</f>
        <v>13.65</v>
      </c>
      <c r="X9" s="112">
        <v>1</v>
      </c>
      <c r="Y9" s="112">
        <v>1.07</v>
      </c>
      <c r="Z9" s="112">
        <v>0.95</v>
      </c>
      <c r="AA9" s="112">
        <v>1</v>
      </c>
      <c r="AB9" s="112">
        <v>1</v>
      </c>
      <c r="AC9" s="112">
        <v>0.87</v>
      </c>
      <c r="AD9" s="112">
        <v>1</v>
      </c>
      <c r="AE9" s="112">
        <v>1.05</v>
      </c>
      <c r="AF9" s="112">
        <f>ROUND(X9*Y9*Z9*AA9*AB9*AC9*AD9*AE9,3)</f>
        <v>0.92900000000000005</v>
      </c>
      <c r="AG9" s="113">
        <v>1</v>
      </c>
      <c r="AH9" s="142">
        <f t="shared" ref="AH9" si="13">ROUND(W9*AF9*AG9,2)</f>
        <v>12.68</v>
      </c>
      <c r="AI9" s="63">
        <f t="shared" si="12"/>
        <v>1.8272999769425868E-2</v>
      </c>
    </row>
    <row r="10" spans="1:35" s="3" customFormat="1" ht="15" x14ac:dyDescent="0.2">
      <c r="A10" s="127" t="s">
        <v>341</v>
      </c>
      <c r="B10" s="99" t="s">
        <v>343</v>
      </c>
      <c r="C10" s="120"/>
      <c r="D10" s="120"/>
      <c r="E10" s="120"/>
      <c r="F10" s="120"/>
      <c r="G10" s="120"/>
      <c r="H10" s="120"/>
      <c r="I10" s="120"/>
      <c r="J10" s="120"/>
      <c r="K10" s="120">
        <v>386</v>
      </c>
      <c r="L10" s="120"/>
      <c r="M10" s="120"/>
      <c r="N10" s="120"/>
      <c r="O10" s="120"/>
      <c r="P10" s="120"/>
      <c r="Q10" s="120"/>
      <c r="R10" s="120"/>
      <c r="S10" s="120"/>
      <c r="T10" s="120"/>
      <c r="U10" s="125"/>
      <c r="V10" s="122"/>
      <c r="W10" s="123"/>
      <c r="X10" s="40"/>
      <c r="Y10" s="41"/>
      <c r="Z10" s="41"/>
      <c r="AA10" s="42"/>
      <c r="AB10" s="41"/>
      <c r="AC10" s="43"/>
      <c r="AD10" s="43"/>
      <c r="AE10" s="43"/>
      <c r="AF10" s="123"/>
      <c r="AG10" s="124"/>
      <c r="AH10" s="142">
        <f>ROUND(SUM(AH6:AH9)/C18*C19, 2)</f>
        <v>504.83</v>
      </c>
      <c r="AI10" s="63">
        <f t="shared" si="12"/>
        <v>0.7275046114825916</v>
      </c>
    </row>
    <row r="11" spans="1:35" s="3" customFormat="1" ht="14.25" x14ac:dyDescent="0.2">
      <c r="A11" s="128"/>
      <c r="B11" s="129"/>
      <c r="C11" s="130"/>
      <c r="D11" s="130"/>
      <c r="E11" s="130"/>
      <c r="F11" s="130"/>
      <c r="G11" s="130"/>
      <c r="H11" s="130"/>
      <c r="I11" s="130"/>
      <c r="J11" s="130"/>
      <c r="K11" s="130"/>
      <c r="L11" s="130"/>
      <c r="M11" s="130"/>
      <c r="N11" s="130"/>
      <c r="O11" s="130"/>
      <c r="P11" s="130"/>
      <c r="Q11" s="130"/>
      <c r="R11" s="130"/>
      <c r="S11" s="130"/>
      <c r="T11" s="130"/>
      <c r="U11" s="131"/>
      <c r="V11" s="132"/>
      <c r="W11" s="137"/>
      <c r="X11" s="133"/>
      <c r="Y11" s="134"/>
      <c r="Z11" s="134"/>
      <c r="AA11" s="135"/>
      <c r="AB11" s="134"/>
      <c r="AC11" s="136"/>
      <c r="AD11" s="136"/>
      <c r="AE11" s="136"/>
      <c r="AF11" s="137"/>
      <c r="AG11" s="138"/>
      <c r="AH11" s="137"/>
      <c r="AI11" s="139"/>
    </row>
    <row r="12" spans="1:35" s="3" customFormat="1" ht="14.25" x14ac:dyDescent="0.2">
      <c r="A12" s="128"/>
      <c r="B12" s="129"/>
      <c r="C12" s="130"/>
      <c r="D12" s="130"/>
      <c r="E12" s="130"/>
      <c r="F12" s="130"/>
      <c r="G12" s="130"/>
      <c r="H12" s="130"/>
      <c r="I12" s="130"/>
      <c r="J12" s="130"/>
      <c r="K12" s="130"/>
      <c r="L12" s="130"/>
      <c r="M12" s="130"/>
      <c r="N12" s="130"/>
      <c r="O12" s="130"/>
      <c r="P12" s="130"/>
      <c r="Q12" s="130"/>
      <c r="R12" s="130"/>
      <c r="S12" s="130"/>
      <c r="T12" s="130"/>
      <c r="U12" s="131"/>
      <c r="V12" s="132"/>
      <c r="W12" s="137"/>
      <c r="X12" s="133"/>
      <c r="Y12" s="134"/>
      <c r="Z12" s="134"/>
      <c r="AA12" s="135"/>
      <c r="AB12" s="134"/>
      <c r="AC12" s="136"/>
      <c r="AD12" s="136"/>
      <c r="AE12" s="136"/>
      <c r="AF12" s="137"/>
      <c r="AG12" s="138"/>
      <c r="AH12" s="137"/>
      <c r="AI12" s="139"/>
    </row>
    <row r="13" spans="1:35" s="3" customFormat="1" ht="14.25" x14ac:dyDescent="0.2">
      <c r="A13" s="128"/>
      <c r="B13" s="129"/>
      <c r="C13" s="130"/>
      <c r="D13" s="130"/>
      <c r="E13" s="130"/>
      <c r="F13" s="130"/>
      <c r="G13" s="130"/>
      <c r="H13" s="130"/>
      <c r="I13" s="130"/>
      <c r="J13" s="130"/>
      <c r="K13" s="130"/>
      <c r="L13" s="130"/>
      <c r="M13" s="130"/>
      <c r="N13" s="130"/>
      <c r="O13" s="130"/>
      <c r="P13" s="130"/>
      <c r="Q13" s="130"/>
      <c r="R13" s="130"/>
      <c r="S13" s="130"/>
      <c r="T13" s="130"/>
      <c r="U13" s="131"/>
      <c r="V13" s="132"/>
      <c r="W13" s="137"/>
      <c r="X13" s="133"/>
      <c r="Y13" s="134"/>
      <c r="Z13" s="134"/>
      <c r="AA13" s="135"/>
      <c r="AB13" s="134"/>
      <c r="AC13" s="136"/>
      <c r="AD13" s="136"/>
      <c r="AE13" s="136"/>
      <c r="AF13" s="137"/>
      <c r="AG13" s="138"/>
      <c r="AH13" s="137"/>
      <c r="AI13" s="139"/>
    </row>
    <row r="14" spans="1:35" s="3" customFormat="1" ht="14.25" x14ac:dyDescent="0.2">
      <c r="A14" s="128"/>
      <c r="B14" s="129"/>
      <c r="C14" s="130"/>
      <c r="D14" s="130"/>
      <c r="E14" s="130"/>
      <c r="F14" s="130"/>
      <c r="G14" s="130"/>
      <c r="H14" s="130"/>
      <c r="I14" s="130"/>
      <c r="J14" s="130"/>
      <c r="K14" s="130"/>
      <c r="L14" s="130"/>
      <c r="M14" s="130"/>
      <c r="N14" s="130"/>
      <c r="O14" s="130"/>
      <c r="P14" s="130"/>
      <c r="Q14" s="130"/>
      <c r="R14" s="130"/>
      <c r="S14" s="130"/>
      <c r="T14" s="130"/>
      <c r="U14" s="131"/>
      <c r="V14" s="132"/>
      <c r="W14" s="137"/>
      <c r="X14" s="133"/>
      <c r="Y14" s="134"/>
      <c r="Z14" s="134"/>
      <c r="AA14" s="135"/>
      <c r="AB14" s="134"/>
      <c r="AC14" s="136"/>
      <c r="AD14" s="136"/>
      <c r="AE14" s="136"/>
      <c r="AF14" s="137"/>
      <c r="AG14" s="138"/>
      <c r="AH14" s="137"/>
      <c r="AI14" s="139"/>
    </row>
    <row r="15" spans="1:35" s="3" customFormat="1" ht="15" customHeight="1" x14ac:dyDescent="0.2">
      <c r="A15" s="128"/>
      <c r="B15" s="129"/>
      <c r="C15" s="130"/>
      <c r="D15" s="130"/>
      <c r="E15" s="130"/>
      <c r="F15" s="130"/>
      <c r="G15" s="130"/>
      <c r="H15" s="130"/>
      <c r="I15" s="130"/>
      <c r="J15" s="130"/>
      <c r="K15" s="130"/>
      <c r="L15" s="130"/>
      <c r="M15" s="130"/>
      <c r="N15" s="130"/>
      <c r="O15" s="130"/>
      <c r="P15" s="130"/>
      <c r="Q15" s="130"/>
      <c r="R15" s="130"/>
      <c r="S15" s="130"/>
      <c r="T15" s="130"/>
      <c r="U15" s="131"/>
      <c r="V15" s="137"/>
      <c r="W15" s="137"/>
      <c r="X15" s="133"/>
      <c r="Y15" s="134"/>
      <c r="Z15" s="134"/>
      <c r="AA15" s="135"/>
      <c r="AB15" s="134"/>
      <c r="AC15" s="136"/>
      <c r="AD15" s="136"/>
      <c r="AE15" s="136"/>
      <c r="AF15" s="137"/>
      <c r="AG15" s="137"/>
      <c r="AH15" s="141"/>
      <c r="AI15" s="139"/>
    </row>
    <row r="16" spans="1:35" ht="24.75" customHeight="1" x14ac:dyDescent="0.2">
      <c r="A16" s="57"/>
      <c r="B16" s="49"/>
      <c r="C16" s="49"/>
      <c r="D16" s="49"/>
      <c r="E16" s="49"/>
      <c r="F16" s="49"/>
      <c r="G16" s="49"/>
      <c r="H16" s="49"/>
      <c r="I16" s="49"/>
      <c r="J16" s="49"/>
      <c r="K16" s="49"/>
      <c r="L16" s="49"/>
      <c r="M16" s="49"/>
      <c r="N16" s="49"/>
      <c r="O16" s="49"/>
      <c r="P16" s="49"/>
      <c r="Q16" s="49"/>
      <c r="R16" s="49"/>
      <c r="S16" s="49"/>
      <c r="T16" s="49"/>
      <c r="U16" s="49"/>
      <c r="V16" s="49"/>
      <c r="W16" s="50"/>
      <c r="X16" s="49"/>
      <c r="Y16" s="51"/>
      <c r="Z16" s="51"/>
      <c r="AA16" s="51"/>
      <c r="AB16" s="51"/>
      <c r="AC16" s="51"/>
      <c r="AD16" s="51"/>
      <c r="AE16" s="51"/>
      <c r="AF16" s="51"/>
      <c r="AG16" s="49"/>
      <c r="AH16" s="107"/>
    </row>
    <row r="17" spans="1:34" s="22" customFormat="1" ht="42.75" x14ac:dyDescent="0.25">
      <c r="A17" s="57"/>
      <c r="B17" s="111"/>
      <c r="C17" s="111" t="s">
        <v>71</v>
      </c>
      <c r="D17" s="111" t="s">
        <v>337</v>
      </c>
      <c r="E17" s="49"/>
      <c r="F17" s="49"/>
      <c r="G17" s="49"/>
      <c r="H17" s="49"/>
      <c r="I17" s="49"/>
      <c r="J17" s="49"/>
      <c r="K17" s="49"/>
      <c r="L17" s="49"/>
      <c r="M17" s="50"/>
      <c r="N17" s="49"/>
      <c r="O17" s="51"/>
      <c r="P17" s="51"/>
      <c r="Q17" s="51"/>
      <c r="R17" s="51"/>
      <c r="S17" s="51"/>
      <c r="T17" s="51"/>
      <c r="U17" s="51"/>
      <c r="V17" s="51"/>
      <c r="W17" s="49"/>
      <c r="X17" s="49"/>
      <c r="Y17" s="49"/>
      <c r="Z17" s="49"/>
      <c r="AA17" s="49"/>
      <c r="AB17" s="49"/>
      <c r="AC17" s="49"/>
      <c r="AD17" s="49"/>
      <c r="AE17" s="49"/>
      <c r="AF17" s="49"/>
      <c r="AG17" s="49"/>
      <c r="AH17" s="49"/>
    </row>
    <row r="18" spans="1:34" s="22" customFormat="1" ht="15.75" x14ac:dyDescent="0.25">
      <c r="A18" s="57"/>
      <c r="B18" s="53" t="s">
        <v>102</v>
      </c>
      <c r="C18" s="45">
        <v>106</v>
      </c>
      <c r="D18" s="46">
        <f>C18/C20</f>
        <v>0.27249357326478146</v>
      </c>
      <c r="E18" s="49"/>
      <c r="F18" s="49"/>
      <c r="G18" s="49"/>
      <c r="H18" s="49"/>
      <c r="I18" s="49"/>
      <c r="J18" s="49"/>
      <c r="K18" s="49"/>
      <c r="L18" s="49"/>
      <c r="M18" s="50"/>
      <c r="N18" s="49"/>
      <c r="O18" s="51"/>
      <c r="P18" s="51"/>
      <c r="Q18" s="51"/>
      <c r="R18" s="51"/>
      <c r="S18" s="51"/>
      <c r="T18" s="51"/>
      <c r="U18" s="51"/>
      <c r="V18" s="51"/>
      <c r="W18" s="50"/>
      <c r="X18" s="50"/>
      <c r="Y18" s="49"/>
      <c r="Z18" s="49"/>
      <c r="AA18" s="49"/>
      <c r="AB18" s="49"/>
      <c r="AC18" s="49"/>
      <c r="AD18" s="49"/>
      <c r="AE18" s="49" t="s">
        <v>424</v>
      </c>
      <c r="AF18" s="49"/>
      <c r="AG18" s="52"/>
      <c r="AH18" s="49"/>
    </row>
    <row r="19" spans="1:34" s="22" customFormat="1" ht="15.75" x14ac:dyDescent="0.25">
      <c r="A19" s="57"/>
      <c r="B19" s="53" t="s">
        <v>103</v>
      </c>
      <c r="C19" s="45">
        <v>283</v>
      </c>
      <c r="D19" s="46">
        <f>C19/C20</f>
        <v>0.72750642673521848</v>
      </c>
      <c r="E19" s="49"/>
      <c r="F19" s="49"/>
      <c r="G19" s="49"/>
      <c r="H19" s="49"/>
      <c r="I19" s="49"/>
      <c r="J19" s="49"/>
      <c r="K19" s="49"/>
      <c r="L19" s="49"/>
      <c r="M19" s="51"/>
      <c r="N19" s="51"/>
      <c r="O19" s="51"/>
      <c r="P19" s="51"/>
      <c r="Q19" s="51"/>
      <c r="R19" s="51"/>
      <c r="S19" s="51"/>
      <c r="T19" s="51"/>
      <c r="U19" s="49"/>
      <c r="V19" s="49"/>
      <c r="W19" s="49"/>
      <c r="X19" s="49"/>
      <c r="Y19" s="49"/>
      <c r="Z19" s="49"/>
      <c r="AA19" s="49"/>
      <c r="AB19" s="49"/>
      <c r="AC19" s="49"/>
      <c r="AD19" s="49"/>
      <c r="AE19" s="49"/>
      <c r="AF19" s="49"/>
      <c r="AG19" s="49"/>
      <c r="AH19" s="49"/>
    </row>
    <row r="20" spans="1:34" s="22" customFormat="1" ht="15.75" x14ac:dyDescent="0.25">
      <c r="A20" s="57"/>
      <c r="B20" s="54" t="s">
        <v>104</v>
      </c>
      <c r="C20" s="47">
        <f>C19+C18</f>
        <v>389</v>
      </c>
      <c r="D20" s="48">
        <f>C20/C20</f>
        <v>1</v>
      </c>
      <c r="E20" s="49"/>
      <c r="F20" s="49"/>
      <c r="G20" s="49"/>
      <c r="H20" s="49"/>
      <c r="I20" s="49"/>
      <c r="J20" s="49"/>
      <c r="K20" s="49"/>
      <c r="L20" s="49"/>
      <c r="M20" s="51"/>
      <c r="N20" s="51"/>
      <c r="O20" s="51"/>
      <c r="P20" s="51"/>
      <c r="Q20" s="51"/>
      <c r="R20" s="51"/>
      <c r="S20" s="51"/>
      <c r="T20" s="51"/>
      <c r="U20" s="49"/>
      <c r="V20" s="49"/>
      <c r="W20" s="49"/>
      <c r="X20" s="49"/>
      <c r="Y20" s="49"/>
      <c r="Z20" s="49"/>
      <c r="AA20" s="49"/>
      <c r="AB20" s="49"/>
      <c r="AC20" s="49"/>
      <c r="AD20" s="49"/>
      <c r="AE20" s="49"/>
      <c r="AF20" s="49"/>
      <c r="AG20" s="49"/>
      <c r="AH20" s="49"/>
    </row>
    <row r="21" spans="1:34" x14ac:dyDescent="0.2">
      <c r="D21" s="7"/>
      <c r="E21" s="7"/>
      <c r="F21" s="7"/>
      <c r="G21" s="7"/>
      <c r="H21" s="7"/>
      <c r="I21" s="7"/>
      <c r="J21" s="7"/>
      <c r="K21" s="7"/>
      <c r="L21" s="7"/>
      <c r="M21" s="7"/>
      <c r="N21" s="7"/>
      <c r="O21" s="7"/>
      <c r="P21" s="7"/>
      <c r="Q21" s="7"/>
      <c r="R21" s="7"/>
      <c r="S21" s="7"/>
      <c r="T21" s="7"/>
      <c r="U21" s="7"/>
    </row>
    <row r="22" spans="1:34" x14ac:dyDescent="0.2">
      <c r="D22" s="7"/>
      <c r="E22" s="7"/>
      <c r="F22" s="7"/>
      <c r="G22" s="7"/>
      <c r="H22" s="7"/>
      <c r="I22" s="7"/>
      <c r="J22" s="7"/>
      <c r="K22" s="7"/>
      <c r="L22" s="7"/>
      <c r="M22" s="7"/>
      <c r="N22" s="7"/>
      <c r="O22" s="7"/>
      <c r="P22" s="7"/>
      <c r="Q22" s="7"/>
      <c r="R22" s="7"/>
      <c r="S22" s="7"/>
      <c r="T22" s="7"/>
      <c r="U22" s="7"/>
    </row>
    <row r="23" spans="1:34" x14ac:dyDescent="0.2">
      <c r="D23" s="7"/>
      <c r="E23" s="7"/>
      <c r="F23" s="7"/>
      <c r="G23" s="7"/>
      <c r="H23" s="7"/>
      <c r="I23" s="7"/>
      <c r="J23" s="7"/>
      <c r="K23" s="7"/>
      <c r="L23" s="7"/>
      <c r="M23" s="7"/>
      <c r="N23" s="7"/>
      <c r="O23" s="7"/>
      <c r="P23" s="7"/>
      <c r="Q23" s="7"/>
      <c r="R23" s="7"/>
      <c r="S23" s="7"/>
      <c r="T23" s="7"/>
      <c r="U23" s="7"/>
    </row>
    <row r="24" spans="1:34" x14ac:dyDescent="0.2">
      <c r="D24" s="7"/>
      <c r="E24" s="7"/>
      <c r="F24" s="7"/>
      <c r="G24" s="7"/>
      <c r="H24" s="7"/>
      <c r="I24" s="7"/>
      <c r="J24" s="7"/>
      <c r="K24" s="7"/>
      <c r="L24" s="7"/>
      <c r="M24" s="7"/>
      <c r="N24" s="7"/>
      <c r="O24" s="7"/>
      <c r="P24" s="7"/>
      <c r="Q24" s="7"/>
      <c r="R24" s="7"/>
      <c r="S24" s="7"/>
      <c r="T24" s="7"/>
      <c r="U24" s="7"/>
    </row>
    <row r="25" spans="1:34" x14ac:dyDescent="0.2">
      <c r="D25" s="7"/>
      <c r="E25" s="7"/>
      <c r="F25" s="7"/>
      <c r="G25" s="7"/>
      <c r="H25" s="7"/>
      <c r="I25" s="7"/>
      <c r="J25" s="7"/>
      <c r="K25" s="7"/>
      <c r="L25" s="7"/>
      <c r="M25" s="7"/>
      <c r="N25" s="7"/>
      <c r="O25" s="7"/>
      <c r="P25" s="7"/>
      <c r="Q25" s="7"/>
      <c r="R25" s="7"/>
      <c r="S25" s="7"/>
      <c r="T25" s="7"/>
      <c r="U25" s="7"/>
    </row>
    <row r="26" spans="1:34" x14ac:dyDescent="0.2">
      <c r="D26" s="7"/>
      <c r="E26" s="7"/>
      <c r="F26" s="7"/>
      <c r="G26" s="7"/>
      <c r="H26" s="7"/>
      <c r="I26" s="7"/>
      <c r="J26" s="7"/>
      <c r="K26" s="7"/>
      <c r="L26" s="7"/>
      <c r="M26" s="7"/>
      <c r="N26" s="7"/>
      <c r="O26" s="7"/>
      <c r="P26" s="7"/>
      <c r="Q26" s="7"/>
      <c r="R26" s="7"/>
      <c r="S26" s="7"/>
      <c r="T26" s="7"/>
      <c r="U26" s="7"/>
    </row>
    <row r="27" spans="1:34" x14ac:dyDescent="0.2">
      <c r="D27" s="7"/>
      <c r="E27" s="7"/>
      <c r="F27" s="7"/>
      <c r="G27" s="7"/>
      <c r="H27" s="7"/>
      <c r="I27" s="7"/>
      <c r="J27" s="7"/>
      <c r="K27" s="7"/>
      <c r="L27" s="7"/>
      <c r="M27" s="7"/>
      <c r="N27" s="7"/>
      <c r="O27" s="7"/>
      <c r="P27" s="7"/>
      <c r="Q27" s="7"/>
      <c r="R27" s="7"/>
      <c r="S27" s="7"/>
      <c r="T27" s="7"/>
      <c r="U27" s="7"/>
    </row>
    <row r="28" spans="1:34" x14ac:dyDescent="0.2">
      <c r="D28" s="7"/>
      <c r="E28" s="7"/>
      <c r="F28" s="7"/>
      <c r="G28" s="7"/>
      <c r="H28" s="7"/>
      <c r="I28" s="7"/>
      <c r="J28" s="7"/>
      <c r="K28" s="7"/>
      <c r="L28" s="7"/>
      <c r="M28" s="7"/>
      <c r="N28" s="7"/>
      <c r="O28" s="7"/>
      <c r="P28" s="7"/>
      <c r="Q28" s="7"/>
      <c r="R28" s="7"/>
      <c r="S28" s="7"/>
      <c r="T28" s="7"/>
      <c r="U28" s="7"/>
    </row>
    <row r="29" spans="1:34" x14ac:dyDescent="0.2">
      <c r="D29" s="7"/>
      <c r="E29" s="7"/>
      <c r="F29" s="7"/>
      <c r="G29" s="7"/>
      <c r="H29" s="7"/>
      <c r="I29" s="7"/>
      <c r="J29" s="7"/>
      <c r="K29" s="7"/>
      <c r="L29" s="7"/>
      <c r="M29" s="7"/>
      <c r="N29" s="7"/>
      <c r="O29" s="7"/>
      <c r="P29" s="7"/>
      <c r="Q29" s="7"/>
      <c r="R29" s="7"/>
      <c r="S29" s="7"/>
      <c r="T29" s="7"/>
      <c r="U29" s="7"/>
    </row>
    <row r="30" spans="1:34" x14ac:dyDescent="0.2">
      <c r="D30" s="7"/>
      <c r="E30" s="7"/>
      <c r="F30" s="7"/>
      <c r="G30" s="7"/>
      <c r="H30" s="7"/>
      <c r="I30" s="7"/>
      <c r="J30" s="7"/>
      <c r="K30" s="7"/>
      <c r="L30" s="7"/>
      <c r="M30" s="7"/>
      <c r="N30" s="7"/>
      <c r="O30" s="7"/>
      <c r="P30" s="7"/>
      <c r="Q30" s="7"/>
      <c r="R30" s="7"/>
      <c r="S30" s="7"/>
      <c r="T30" s="7"/>
      <c r="U30" s="7"/>
    </row>
    <row r="31" spans="1:34" x14ac:dyDescent="0.2">
      <c r="D31" s="7"/>
      <c r="E31" s="7"/>
      <c r="F31" s="7"/>
      <c r="G31" s="7"/>
      <c r="H31" s="7"/>
      <c r="I31" s="7"/>
      <c r="J31" s="7"/>
      <c r="K31" s="7"/>
      <c r="L31" s="7"/>
      <c r="M31" s="7"/>
      <c r="N31" s="7"/>
      <c r="O31" s="7"/>
      <c r="P31" s="7"/>
      <c r="Q31" s="7"/>
      <c r="R31" s="7"/>
      <c r="S31" s="7"/>
      <c r="T31" s="7"/>
      <c r="U31" s="7"/>
    </row>
    <row r="32" spans="1:34" x14ac:dyDescent="0.2">
      <c r="D32" s="7"/>
      <c r="E32" s="7"/>
      <c r="F32" s="7"/>
      <c r="G32" s="7"/>
      <c r="H32" s="7"/>
      <c r="I32" s="7"/>
      <c r="J32" s="7"/>
      <c r="K32" s="7"/>
      <c r="L32" s="7"/>
      <c r="M32" s="7"/>
      <c r="N32" s="7"/>
      <c r="O32" s="7"/>
      <c r="P32" s="7"/>
      <c r="Q32" s="7"/>
      <c r="R32" s="7"/>
      <c r="S32" s="7"/>
      <c r="T32" s="7"/>
      <c r="U32" s="7"/>
    </row>
    <row r="33" spans="4:21" x14ac:dyDescent="0.2">
      <c r="D33" s="7"/>
      <c r="E33" s="7"/>
      <c r="F33" s="7"/>
      <c r="G33" s="7"/>
      <c r="H33" s="7"/>
      <c r="I33" s="7"/>
      <c r="J33" s="7"/>
      <c r="K33" s="7"/>
      <c r="L33" s="7"/>
      <c r="M33" s="7"/>
      <c r="N33" s="7"/>
      <c r="O33" s="7"/>
      <c r="P33" s="7"/>
      <c r="Q33" s="7"/>
      <c r="R33" s="7"/>
      <c r="S33" s="7"/>
      <c r="T33" s="7"/>
      <c r="U33" s="7"/>
    </row>
    <row r="34" spans="4:21" x14ac:dyDescent="0.2">
      <c r="D34" s="7"/>
      <c r="E34" s="7"/>
      <c r="F34" s="7"/>
      <c r="G34" s="7"/>
      <c r="H34" s="7"/>
      <c r="I34" s="7"/>
      <c r="J34" s="7"/>
      <c r="K34" s="7"/>
      <c r="L34" s="7"/>
      <c r="M34" s="7"/>
      <c r="N34" s="7"/>
      <c r="O34" s="7"/>
      <c r="P34" s="7"/>
      <c r="Q34" s="7"/>
      <c r="R34" s="7"/>
      <c r="S34" s="7"/>
      <c r="T34" s="7"/>
      <c r="U34" s="7"/>
    </row>
    <row r="35" spans="4:21" x14ac:dyDescent="0.2">
      <c r="D35" s="7"/>
      <c r="E35" s="7"/>
      <c r="F35" s="7"/>
      <c r="G35" s="7"/>
      <c r="H35" s="7"/>
      <c r="I35" s="7"/>
      <c r="J35" s="7"/>
      <c r="K35" s="7"/>
      <c r="L35" s="7"/>
      <c r="M35" s="7"/>
      <c r="N35" s="7"/>
      <c r="O35" s="7"/>
      <c r="P35" s="7"/>
      <c r="Q35" s="7"/>
      <c r="R35" s="7"/>
      <c r="S35" s="7"/>
      <c r="T35" s="7"/>
      <c r="U35" s="7"/>
    </row>
    <row r="36" spans="4:21" x14ac:dyDescent="0.2">
      <c r="D36" s="7"/>
      <c r="E36" s="7"/>
      <c r="F36" s="7"/>
      <c r="G36" s="7"/>
      <c r="H36" s="7"/>
      <c r="I36" s="7"/>
      <c r="J36" s="7"/>
      <c r="K36" s="7"/>
      <c r="L36" s="7"/>
      <c r="M36" s="7"/>
      <c r="N36" s="7"/>
      <c r="O36" s="7"/>
      <c r="P36" s="7"/>
      <c r="Q36" s="7"/>
      <c r="R36" s="7"/>
      <c r="S36" s="7"/>
      <c r="T36" s="7"/>
      <c r="U36" s="7"/>
    </row>
    <row r="37" spans="4:21" x14ac:dyDescent="0.2">
      <c r="D37" s="7"/>
      <c r="E37" s="7"/>
      <c r="F37" s="7"/>
      <c r="G37" s="7"/>
      <c r="H37" s="7"/>
      <c r="I37" s="7"/>
      <c r="J37" s="7"/>
      <c r="K37" s="7"/>
      <c r="L37" s="7"/>
      <c r="M37" s="7"/>
      <c r="N37" s="7"/>
      <c r="O37" s="7"/>
      <c r="P37" s="7"/>
      <c r="Q37" s="7"/>
      <c r="R37" s="7"/>
      <c r="S37" s="7"/>
      <c r="T37" s="7"/>
      <c r="U37" s="7"/>
    </row>
    <row r="38" spans="4:21" x14ac:dyDescent="0.2">
      <c r="D38" s="7"/>
      <c r="E38" s="7"/>
      <c r="F38" s="7"/>
      <c r="G38" s="7"/>
      <c r="H38" s="7"/>
      <c r="I38" s="7"/>
      <c r="J38" s="7"/>
      <c r="K38" s="7"/>
      <c r="L38" s="7"/>
      <c r="M38" s="7"/>
      <c r="N38" s="7"/>
      <c r="O38" s="7"/>
      <c r="P38" s="7"/>
      <c r="Q38" s="7"/>
      <c r="R38" s="7"/>
      <c r="S38" s="7"/>
      <c r="T38" s="7"/>
      <c r="U38" s="7"/>
    </row>
    <row r="39" spans="4:21" x14ac:dyDescent="0.2">
      <c r="D39" s="7"/>
      <c r="E39" s="7"/>
      <c r="F39" s="7"/>
      <c r="G39" s="7"/>
      <c r="H39" s="7"/>
      <c r="I39" s="7"/>
      <c r="J39" s="7"/>
      <c r="K39" s="7"/>
      <c r="L39" s="7"/>
      <c r="M39" s="7"/>
      <c r="N39" s="7"/>
      <c r="O39" s="7"/>
      <c r="P39" s="7"/>
      <c r="Q39" s="7"/>
      <c r="R39" s="7"/>
      <c r="S39" s="7"/>
      <c r="T39" s="7"/>
      <c r="U39" s="7"/>
    </row>
    <row r="40" spans="4:21" x14ac:dyDescent="0.2">
      <c r="D40" s="7"/>
      <c r="E40" s="7"/>
      <c r="F40" s="7"/>
      <c r="G40" s="7"/>
      <c r="H40" s="7"/>
      <c r="I40" s="7"/>
      <c r="J40" s="7"/>
      <c r="K40" s="7"/>
      <c r="L40" s="7"/>
      <c r="M40" s="7"/>
      <c r="N40" s="7"/>
      <c r="O40" s="7"/>
      <c r="P40" s="7"/>
      <c r="Q40" s="7"/>
      <c r="R40" s="7"/>
      <c r="S40" s="7"/>
      <c r="T40" s="7"/>
      <c r="U40" s="7"/>
    </row>
    <row r="41" spans="4:21" x14ac:dyDescent="0.2">
      <c r="D41" s="7"/>
      <c r="E41" s="7"/>
      <c r="F41" s="7"/>
      <c r="G41" s="7"/>
      <c r="H41" s="7"/>
      <c r="I41" s="7"/>
      <c r="J41" s="7"/>
      <c r="K41" s="7"/>
      <c r="L41" s="7"/>
      <c r="M41" s="7"/>
      <c r="N41" s="7"/>
      <c r="O41" s="7"/>
      <c r="P41" s="7"/>
      <c r="Q41" s="7"/>
      <c r="R41" s="7"/>
      <c r="S41" s="7"/>
      <c r="T41" s="7"/>
      <c r="U41" s="7"/>
    </row>
    <row r="42" spans="4:21" x14ac:dyDescent="0.2">
      <c r="D42" s="7"/>
      <c r="E42" s="7"/>
      <c r="F42" s="7"/>
      <c r="G42" s="7"/>
      <c r="H42" s="7"/>
      <c r="I42" s="7"/>
      <c r="J42" s="7"/>
      <c r="K42" s="7"/>
      <c r="L42" s="7"/>
      <c r="M42" s="7"/>
      <c r="N42" s="7"/>
      <c r="O42" s="7"/>
      <c r="P42" s="7"/>
      <c r="Q42" s="7"/>
      <c r="R42" s="7"/>
      <c r="S42" s="7"/>
      <c r="T42" s="7"/>
      <c r="U42" s="7"/>
    </row>
    <row r="43" spans="4:21" x14ac:dyDescent="0.2">
      <c r="D43" s="7"/>
      <c r="E43" s="7"/>
      <c r="F43" s="7"/>
      <c r="G43" s="7"/>
      <c r="H43" s="7"/>
      <c r="I43" s="7"/>
      <c r="J43" s="7"/>
      <c r="K43" s="7"/>
      <c r="L43" s="7"/>
      <c r="M43" s="7"/>
      <c r="N43" s="7"/>
      <c r="O43" s="7"/>
      <c r="P43" s="7"/>
      <c r="Q43" s="7"/>
      <c r="R43" s="7"/>
      <c r="S43" s="7"/>
      <c r="T43" s="7"/>
      <c r="U43" s="7"/>
    </row>
    <row r="44" spans="4:21" x14ac:dyDescent="0.2">
      <c r="D44" s="7"/>
      <c r="E44" s="7"/>
      <c r="F44" s="7"/>
      <c r="G44" s="7"/>
      <c r="H44" s="7"/>
      <c r="I44" s="7"/>
      <c r="J44" s="7"/>
      <c r="K44" s="7"/>
      <c r="L44" s="7"/>
      <c r="M44" s="7"/>
      <c r="N44" s="7"/>
      <c r="O44" s="7"/>
      <c r="P44" s="7"/>
      <c r="Q44" s="7"/>
      <c r="R44" s="7"/>
      <c r="S44" s="7"/>
      <c r="T44" s="7"/>
      <c r="U44" s="7"/>
    </row>
    <row r="45" spans="4:21" x14ac:dyDescent="0.2">
      <c r="D45" s="7"/>
      <c r="E45" s="7"/>
      <c r="F45" s="7"/>
      <c r="G45" s="7"/>
      <c r="H45" s="7"/>
      <c r="I45" s="7"/>
      <c r="J45" s="7"/>
      <c r="K45" s="7"/>
      <c r="L45" s="7"/>
      <c r="M45" s="7"/>
      <c r="N45" s="7"/>
      <c r="O45" s="7"/>
      <c r="P45" s="7"/>
      <c r="Q45" s="7"/>
      <c r="R45" s="7"/>
      <c r="S45" s="7"/>
      <c r="T45" s="7"/>
      <c r="U45" s="7"/>
    </row>
    <row r="46" spans="4:21" x14ac:dyDescent="0.2">
      <c r="D46" s="7"/>
      <c r="E46" s="7"/>
      <c r="F46" s="7"/>
      <c r="G46" s="7"/>
      <c r="H46" s="7"/>
      <c r="I46" s="7"/>
      <c r="J46" s="7"/>
      <c r="K46" s="7"/>
      <c r="L46" s="7"/>
      <c r="M46" s="7"/>
      <c r="N46" s="7"/>
      <c r="O46" s="7"/>
      <c r="P46" s="7"/>
      <c r="Q46" s="7"/>
      <c r="R46" s="7"/>
      <c r="S46" s="7"/>
      <c r="T46" s="7"/>
      <c r="U46" s="7"/>
    </row>
    <row r="47" spans="4:21" x14ac:dyDescent="0.2">
      <c r="D47" s="7"/>
      <c r="E47" s="7"/>
      <c r="F47" s="7"/>
      <c r="G47" s="7"/>
      <c r="H47" s="7"/>
      <c r="I47" s="7"/>
      <c r="J47" s="7"/>
      <c r="K47" s="7"/>
      <c r="L47" s="7"/>
      <c r="M47" s="7"/>
      <c r="N47" s="7"/>
      <c r="O47" s="7"/>
      <c r="P47" s="7"/>
      <c r="Q47" s="7"/>
      <c r="R47" s="7"/>
      <c r="S47" s="7"/>
      <c r="T47" s="7"/>
      <c r="U47" s="7"/>
    </row>
    <row r="48" spans="4:21" x14ac:dyDescent="0.2">
      <c r="D48" s="7"/>
      <c r="E48" s="7"/>
      <c r="F48" s="7"/>
      <c r="G48" s="7"/>
      <c r="H48" s="7"/>
      <c r="I48" s="7"/>
      <c r="J48" s="7"/>
      <c r="K48" s="7"/>
      <c r="L48" s="7"/>
      <c r="M48" s="7"/>
      <c r="N48" s="7"/>
      <c r="O48" s="7"/>
      <c r="P48" s="7"/>
      <c r="Q48" s="7"/>
      <c r="R48" s="7"/>
      <c r="S48" s="7"/>
      <c r="T48" s="7"/>
      <c r="U48" s="7"/>
    </row>
    <row r="49" spans="4:21" x14ac:dyDescent="0.2">
      <c r="D49" s="7"/>
      <c r="E49" s="7"/>
      <c r="F49" s="7"/>
      <c r="G49" s="7"/>
      <c r="H49" s="7"/>
      <c r="I49" s="7"/>
      <c r="J49" s="7"/>
      <c r="K49" s="7"/>
      <c r="L49" s="7"/>
      <c r="M49" s="7"/>
      <c r="N49" s="7"/>
      <c r="O49" s="7"/>
      <c r="P49" s="7"/>
      <c r="Q49" s="7"/>
      <c r="R49" s="7"/>
      <c r="S49" s="7"/>
      <c r="T49" s="7"/>
      <c r="U49" s="7"/>
    </row>
    <row r="50" spans="4:21" x14ac:dyDescent="0.2">
      <c r="D50" s="7"/>
      <c r="E50" s="7"/>
      <c r="F50" s="7"/>
      <c r="G50" s="7"/>
      <c r="H50" s="7"/>
      <c r="I50" s="7"/>
      <c r="J50" s="7"/>
      <c r="K50" s="7"/>
      <c r="L50" s="7"/>
      <c r="M50" s="7"/>
      <c r="N50" s="7"/>
      <c r="O50" s="7"/>
      <c r="P50" s="7"/>
      <c r="Q50" s="7"/>
      <c r="R50" s="7"/>
      <c r="S50" s="7"/>
      <c r="T50" s="7"/>
      <c r="U50" s="7"/>
    </row>
    <row r="51" spans="4:21" x14ac:dyDescent="0.2">
      <c r="D51" s="7"/>
      <c r="E51" s="7"/>
      <c r="F51" s="7"/>
      <c r="G51" s="7"/>
      <c r="H51" s="7"/>
      <c r="I51" s="7"/>
      <c r="J51" s="7"/>
      <c r="K51" s="7"/>
      <c r="L51" s="7"/>
      <c r="M51" s="7"/>
      <c r="N51" s="7"/>
      <c r="O51" s="7"/>
      <c r="P51" s="7"/>
      <c r="Q51" s="7"/>
      <c r="R51" s="7"/>
      <c r="S51" s="7"/>
      <c r="T51" s="7"/>
      <c r="U51" s="7"/>
    </row>
    <row r="52" spans="4:21" x14ac:dyDescent="0.2">
      <c r="D52" s="7"/>
      <c r="E52" s="7"/>
      <c r="F52" s="7"/>
      <c r="G52" s="7"/>
      <c r="H52" s="7"/>
      <c r="I52" s="7"/>
      <c r="J52" s="7"/>
      <c r="K52" s="7"/>
      <c r="L52" s="7"/>
      <c r="M52" s="7"/>
      <c r="N52" s="7"/>
      <c r="O52" s="7"/>
      <c r="P52" s="7"/>
      <c r="Q52" s="7"/>
      <c r="R52" s="7"/>
      <c r="S52" s="7"/>
      <c r="T52" s="7"/>
      <c r="U52" s="7"/>
    </row>
    <row r="53" spans="4:21" x14ac:dyDescent="0.2">
      <c r="D53" s="7"/>
      <c r="E53" s="7"/>
      <c r="F53" s="7"/>
      <c r="G53" s="7"/>
      <c r="H53" s="7"/>
      <c r="I53" s="7"/>
      <c r="J53" s="7"/>
      <c r="K53" s="7"/>
      <c r="L53" s="7"/>
      <c r="M53" s="7"/>
      <c r="N53" s="7"/>
      <c r="O53" s="7"/>
      <c r="P53" s="7"/>
      <c r="Q53" s="7"/>
      <c r="R53" s="7"/>
      <c r="S53" s="7"/>
      <c r="T53" s="7"/>
      <c r="U53" s="7"/>
    </row>
    <row r="54" spans="4:21" x14ac:dyDescent="0.2">
      <c r="D54" s="7"/>
      <c r="E54" s="7"/>
      <c r="F54" s="7"/>
      <c r="G54" s="7"/>
      <c r="H54" s="7"/>
      <c r="I54" s="7"/>
      <c r="J54" s="7"/>
      <c r="K54" s="7"/>
      <c r="L54" s="7"/>
      <c r="M54" s="7"/>
      <c r="N54" s="7"/>
      <c r="O54" s="7"/>
      <c r="P54" s="7"/>
      <c r="Q54" s="7"/>
      <c r="R54" s="7"/>
      <c r="S54" s="7"/>
      <c r="T54" s="7"/>
      <c r="U54" s="7"/>
    </row>
    <row r="55" spans="4:21" x14ac:dyDescent="0.2">
      <c r="D55" s="7"/>
      <c r="E55" s="7"/>
      <c r="F55" s="7"/>
      <c r="G55" s="7"/>
      <c r="H55" s="7"/>
      <c r="I55" s="7"/>
      <c r="J55" s="7"/>
      <c r="K55" s="7"/>
      <c r="L55" s="7"/>
      <c r="M55" s="7"/>
      <c r="N55" s="7"/>
      <c r="O55" s="7"/>
      <c r="P55" s="7"/>
      <c r="Q55" s="7"/>
      <c r="R55" s="7"/>
      <c r="S55" s="7"/>
      <c r="T55" s="7"/>
      <c r="U55" s="7"/>
    </row>
    <row r="56" spans="4:21" x14ac:dyDescent="0.2">
      <c r="D56" s="7"/>
      <c r="E56" s="7"/>
      <c r="F56" s="7"/>
      <c r="G56" s="7"/>
      <c r="H56" s="7"/>
      <c r="I56" s="7"/>
      <c r="J56" s="7"/>
      <c r="K56" s="7"/>
      <c r="L56" s="7"/>
      <c r="M56" s="7"/>
      <c r="N56" s="7"/>
      <c r="O56" s="7"/>
      <c r="P56" s="7"/>
      <c r="Q56" s="7"/>
      <c r="R56" s="7"/>
      <c r="S56" s="7"/>
      <c r="T56" s="7"/>
      <c r="U56" s="7"/>
    </row>
    <row r="57" spans="4:21" x14ac:dyDescent="0.2">
      <c r="D57" s="7"/>
      <c r="E57" s="7"/>
      <c r="F57" s="7"/>
      <c r="G57" s="7"/>
      <c r="H57" s="7"/>
      <c r="I57" s="7"/>
      <c r="J57" s="7"/>
      <c r="K57" s="7"/>
      <c r="L57" s="7"/>
      <c r="M57" s="7"/>
      <c r="N57" s="7"/>
      <c r="O57" s="7"/>
      <c r="P57" s="7"/>
      <c r="Q57" s="7"/>
      <c r="R57" s="7"/>
      <c r="S57" s="7"/>
      <c r="T57" s="7"/>
      <c r="U57" s="7"/>
    </row>
    <row r="58" spans="4:21" x14ac:dyDescent="0.2">
      <c r="D58" s="7"/>
      <c r="E58" s="7"/>
      <c r="F58" s="7"/>
      <c r="G58" s="7"/>
      <c r="H58" s="7"/>
      <c r="I58" s="7"/>
      <c r="J58" s="7"/>
      <c r="K58" s="7"/>
      <c r="L58" s="7"/>
      <c r="M58" s="7"/>
      <c r="N58" s="7"/>
      <c r="O58" s="7"/>
      <c r="P58" s="7"/>
      <c r="Q58" s="7"/>
      <c r="R58" s="7"/>
      <c r="S58" s="7"/>
      <c r="T58" s="7"/>
      <c r="U58" s="7"/>
    </row>
    <row r="59" spans="4:21" x14ac:dyDescent="0.2">
      <c r="D59" s="7"/>
      <c r="E59" s="7"/>
      <c r="F59" s="7"/>
      <c r="G59" s="7"/>
      <c r="H59" s="7"/>
      <c r="I59" s="7"/>
      <c r="J59" s="7"/>
      <c r="K59" s="7"/>
      <c r="L59" s="7"/>
      <c r="M59" s="7"/>
      <c r="N59" s="7"/>
      <c r="O59" s="7"/>
      <c r="P59" s="7"/>
      <c r="Q59" s="7"/>
      <c r="R59" s="7"/>
      <c r="S59" s="7"/>
      <c r="T59" s="7"/>
      <c r="U59" s="7"/>
    </row>
    <row r="60" spans="4:21" x14ac:dyDescent="0.2">
      <c r="D60" s="7"/>
      <c r="E60" s="7"/>
      <c r="F60" s="7"/>
      <c r="G60" s="7"/>
      <c r="H60" s="7"/>
      <c r="I60" s="7"/>
      <c r="J60" s="7"/>
      <c r="K60" s="7"/>
      <c r="L60" s="7"/>
      <c r="M60" s="7"/>
      <c r="N60" s="7"/>
      <c r="O60" s="7"/>
      <c r="P60" s="7"/>
      <c r="Q60" s="7"/>
      <c r="R60" s="7"/>
      <c r="S60" s="7"/>
      <c r="T60" s="7"/>
      <c r="U60" s="7"/>
    </row>
    <row r="61" spans="4:21" x14ac:dyDescent="0.2">
      <c r="D61" s="7"/>
      <c r="E61" s="7"/>
      <c r="F61" s="7"/>
      <c r="G61" s="7"/>
      <c r="H61" s="7"/>
      <c r="I61" s="7"/>
      <c r="J61" s="7"/>
      <c r="K61" s="7"/>
      <c r="L61" s="7"/>
      <c r="M61" s="7"/>
      <c r="N61" s="7"/>
      <c r="O61" s="7"/>
      <c r="P61" s="7"/>
      <c r="Q61" s="7"/>
      <c r="R61" s="7"/>
      <c r="S61" s="7"/>
      <c r="T61" s="7"/>
      <c r="U61" s="7"/>
    </row>
    <row r="62" spans="4:21" x14ac:dyDescent="0.2">
      <c r="D62" s="7"/>
      <c r="E62" s="7"/>
      <c r="F62" s="7"/>
      <c r="G62" s="7"/>
      <c r="H62" s="7"/>
      <c r="I62" s="7"/>
      <c r="J62" s="7"/>
      <c r="K62" s="7"/>
      <c r="L62" s="7"/>
      <c r="M62" s="7"/>
      <c r="N62" s="7"/>
      <c r="O62" s="7"/>
      <c r="P62" s="7"/>
      <c r="Q62" s="7"/>
      <c r="R62" s="7"/>
      <c r="S62" s="7"/>
      <c r="T62" s="7"/>
      <c r="U62" s="7"/>
    </row>
    <row r="63" spans="4:21" x14ac:dyDescent="0.2">
      <c r="D63" s="7"/>
      <c r="E63" s="7"/>
      <c r="F63" s="7"/>
      <c r="G63" s="7"/>
      <c r="H63" s="7"/>
      <c r="I63" s="7"/>
      <c r="J63" s="7"/>
      <c r="K63" s="7"/>
      <c r="L63" s="7"/>
      <c r="M63" s="7"/>
      <c r="N63" s="7"/>
      <c r="O63" s="7"/>
      <c r="P63" s="7"/>
      <c r="Q63" s="7"/>
      <c r="R63" s="7"/>
      <c r="S63" s="7"/>
      <c r="T63" s="7"/>
      <c r="U63" s="7"/>
    </row>
    <row r="64" spans="4:21" x14ac:dyDescent="0.2">
      <c r="D64" s="7"/>
      <c r="E64" s="7"/>
      <c r="F64" s="7"/>
      <c r="G64" s="7"/>
      <c r="H64" s="7"/>
      <c r="I64" s="7"/>
      <c r="J64" s="7"/>
      <c r="K64" s="7"/>
      <c r="L64" s="7"/>
      <c r="M64" s="7"/>
      <c r="N64" s="7"/>
      <c r="O64" s="7"/>
      <c r="P64" s="7"/>
      <c r="Q64" s="7"/>
      <c r="R64" s="7"/>
      <c r="S64" s="7"/>
      <c r="T64" s="7"/>
      <c r="U64" s="7"/>
    </row>
    <row r="65" spans="4:21" x14ac:dyDescent="0.2">
      <c r="D65" s="7"/>
      <c r="E65" s="7"/>
      <c r="F65" s="7"/>
      <c r="G65" s="7"/>
      <c r="H65" s="7"/>
      <c r="I65" s="7"/>
      <c r="J65" s="7"/>
      <c r="K65" s="7"/>
      <c r="L65" s="7"/>
      <c r="M65" s="7"/>
      <c r="N65" s="7"/>
      <c r="O65" s="7"/>
      <c r="P65" s="7"/>
      <c r="Q65" s="7"/>
      <c r="R65" s="7"/>
      <c r="S65" s="7"/>
      <c r="T65" s="7"/>
      <c r="U65" s="7"/>
    </row>
    <row r="66" spans="4:21" x14ac:dyDescent="0.2">
      <c r="D66" s="7"/>
      <c r="E66" s="7"/>
      <c r="F66" s="7"/>
      <c r="G66" s="7"/>
      <c r="H66" s="7"/>
      <c r="I66" s="7"/>
      <c r="J66" s="7"/>
      <c r="K66" s="7"/>
      <c r="L66" s="7"/>
      <c r="M66" s="7"/>
      <c r="N66" s="7"/>
      <c r="O66" s="7"/>
      <c r="P66" s="7"/>
      <c r="Q66" s="7"/>
      <c r="R66" s="7"/>
      <c r="S66" s="7"/>
      <c r="T66" s="7"/>
      <c r="U66" s="7"/>
    </row>
    <row r="67" spans="4:21" x14ac:dyDescent="0.2">
      <c r="D67" s="7"/>
      <c r="E67" s="7"/>
      <c r="F67" s="7"/>
      <c r="G67" s="7"/>
      <c r="H67" s="7"/>
      <c r="I67" s="7"/>
      <c r="J67" s="7"/>
      <c r="K67" s="7"/>
      <c r="L67" s="7"/>
      <c r="M67" s="7"/>
      <c r="N67" s="7"/>
      <c r="O67" s="7"/>
      <c r="P67" s="7"/>
      <c r="Q67" s="7"/>
      <c r="R67" s="7"/>
      <c r="S67" s="7"/>
      <c r="T67" s="7"/>
      <c r="U67" s="7"/>
    </row>
    <row r="68" spans="4:21" x14ac:dyDescent="0.2">
      <c r="D68" s="7"/>
      <c r="E68" s="7"/>
      <c r="F68" s="7"/>
      <c r="G68" s="7"/>
      <c r="H68" s="7"/>
      <c r="I68" s="7"/>
      <c r="J68" s="7"/>
      <c r="K68" s="7"/>
      <c r="L68" s="7"/>
      <c r="M68" s="7"/>
      <c r="N68" s="7"/>
      <c r="O68" s="7"/>
      <c r="P68" s="7"/>
      <c r="Q68" s="7"/>
      <c r="R68" s="7"/>
      <c r="S68" s="7"/>
      <c r="T68" s="7"/>
      <c r="U68" s="7"/>
    </row>
    <row r="69" spans="4:21" x14ac:dyDescent="0.2">
      <c r="D69" s="7"/>
      <c r="E69" s="7"/>
      <c r="F69" s="7"/>
      <c r="G69" s="7"/>
      <c r="H69" s="7"/>
      <c r="I69" s="7"/>
      <c r="J69" s="7"/>
      <c r="K69" s="7"/>
      <c r="L69" s="7"/>
      <c r="M69" s="7"/>
      <c r="N69" s="7"/>
      <c r="O69" s="7"/>
      <c r="P69" s="7"/>
      <c r="Q69" s="7"/>
      <c r="R69" s="7"/>
      <c r="S69" s="7"/>
      <c r="T69" s="7"/>
      <c r="U69" s="7"/>
    </row>
    <row r="70" spans="4:21" x14ac:dyDescent="0.2">
      <c r="D70" s="7"/>
      <c r="E70" s="7"/>
      <c r="F70" s="7"/>
      <c r="G70" s="7"/>
      <c r="H70" s="7"/>
      <c r="I70" s="7"/>
      <c r="J70" s="7"/>
      <c r="K70" s="7"/>
      <c r="L70" s="7"/>
      <c r="M70" s="7"/>
      <c r="N70" s="7"/>
      <c r="O70" s="7"/>
      <c r="P70" s="7"/>
      <c r="Q70" s="7"/>
      <c r="R70" s="7"/>
      <c r="S70" s="7"/>
      <c r="T70" s="7"/>
      <c r="U70" s="7"/>
    </row>
    <row r="71" spans="4:21" x14ac:dyDescent="0.2">
      <c r="D71" s="7"/>
      <c r="E71" s="7"/>
      <c r="F71" s="7"/>
      <c r="G71" s="7"/>
      <c r="H71" s="7"/>
      <c r="I71" s="7"/>
      <c r="J71" s="7"/>
      <c r="K71" s="7"/>
      <c r="L71" s="7"/>
      <c r="M71" s="7"/>
      <c r="N71" s="7"/>
      <c r="O71" s="7"/>
      <c r="P71" s="7"/>
      <c r="Q71" s="7"/>
      <c r="R71" s="7"/>
      <c r="S71" s="7"/>
      <c r="T71" s="7"/>
      <c r="U71" s="7"/>
    </row>
    <row r="72" spans="4:21" x14ac:dyDescent="0.2">
      <c r="D72" s="7"/>
      <c r="E72" s="7"/>
      <c r="F72" s="7"/>
      <c r="G72" s="7"/>
      <c r="H72" s="7"/>
      <c r="I72" s="7"/>
      <c r="J72" s="7"/>
      <c r="K72" s="7"/>
      <c r="L72" s="7"/>
      <c r="M72" s="7"/>
      <c r="N72" s="7"/>
      <c r="O72" s="7"/>
      <c r="P72" s="7"/>
      <c r="Q72" s="7"/>
      <c r="R72" s="7"/>
      <c r="S72" s="7"/>
      <c r="T72" s="7"/>
      <c r="U72" s="7"/>
    </row>
    <row r="73" spans="4:21" x14ac:dyDescent="0.2">
      <c r="D73" s="7"/>
      <c r="E73" s="7"/>
      <c r="F73" s="7"/>
      <c r="G73" s="7"/>
      <c r="H73" s="7"/>
      <c r="I73" s="7"/>
      <c r="J73" s="7"/>
      <c r="K73" s="7"/>
      <c r="L73" s="7"/>
      <c r="M73" s="7"/>
      <c r="N73" s="7"/>
      <c r="O73" s="7"/>
      <c r="P73" s="7"/>
      <c r="Q73" s="7"/>
      <c r="R73" s="7"/>
      <c r="S73" s="7"/>
      <c r="T73" s="7"/>
      <c r="U73" s="7"/>
    </row>
    <row r="74" spans="4:21" x14ac:dyDescent="0.2">
      <c r="D74" s="7"/>
      <c r="E74" s="7"/>
      <c r="F74" s="7"/>
      <c r="G74" s="7"/>
      <c r="H74" s="7"/>
      <c r="I74" s="7"/>
      <c r="J74" s="7"/>
      <c r="K74" s="7"/>
      <c r="L74" s="7"/>
      <c r="M74" s="7"/>
      <c r="N74" s="7"/>
      <c r="O74" s="7"/>
      <c r="P74" s="7"/>
      <c r="Q74" s="7"/>
      <c r="R74" s="7"/>
      <c r="S74" s="7"/>
      <c r="T74" s="7"/>
      <c r="U74" s="7"/>
    </row>
    <row r="75" spans="4:21" x14ac:dyDescent="0.2">
      <c r="D75" s="7"/>
      <c r="E75" s="7"/>
      <c r="F75" s="7"/>
      <c r="G75" s="7"/>
      <c r="H75" s="7"/>
      <c r="I75" s="7"/>
      <c r="J75" s="7"/>
      <c r="K75" s="7"/>
      <c r="L75" s="7"/>
      <c r="M75" s="7"/>
      <c r="N75" s="7"/>
      <c r="O75" s="7"/>
      <c r="P75" s="7"/>
      <c r="Q75" s="7"/>
      <c r="R75" s="7"/>
      <c r="S75" s="7"/>
      <c r="T75" s="7"/>
      <c r="U75" s="7"/>
    </row>
    <row r="76" spans="4:21" x14ac:dyDescent="0.2">
      <c r="D76" s="7"/>
      <c r="E76" s="7"/>
      <c r="F76" s="7"/>
      <c r="G76" s="7"/>
      <c r="H76" s="7"/>
      <c r="I76" s="7"/>
      <c r="J76" s="7"/>
      <c r="K76" s="7"/>
      <c r="L76" s="7"/>
      <c r="M76" s="7"/>
      <c r="N76" s="7"/>
      <c r="O76" s="7"/>
      <c r="P76" s="7"/>
      <c r="Q76" s="7"/>
      <c r="R76" s="7"/>
      <c r="S76" s="7"/>
      <c r="T76" s="7"/>
      <c r="U76" s="7"/>
    </row>
  </sheetData>
  <mergeCells count="13">
    <mergeCell ref="AG3:AG4"/>
    <mergeCell ref="AH3:AH4"/>
    <mergeCell ref="AI3:AI4"/>
    <mergeCell ref="A1:AI1"/>
    <mergeCell ref="A3:A4"/>
    <mergeCell ref="B3:B4"/>
    <mergeCell ref="C3:K3"/>
    <mergeCell ref="L3:T3"/>
    <mergeCell ref="U3:U4"/>
    <mergeCell ref="V3:V4"/>
    <mergeCell ref="W3:W4"/>
    <mergeCell ref="X3:AE3"/>
    <mergeCell ref="AF3:AF4"/>
  </mergeCells>
  <conditionalFormatting sqref="X3:X5 Y16 O17:O18 Y21:Y1048576 X10:X15">
    <cfRule type="cellIs" dxfId="30" priority="20" operator="equal">
      <formula>0.9</formula>
    </cfRule>
    <cfRule type="cellIs" dxfId="29" priority="29" operator="equal">
      <formula>1.15</formula>
    </cfRule>
    <cfRule type="cellIs" dxfId="28" priority="30" operator="equal">
      <formula>0.9</formula>
    </cfRule>
  </conditionalFormatting>
  <conditionalFormatting sqref="X3:X5 X10:X15">
    <cfRule type="cellIs" dxfId="27" priority="19" operator="equal">
      <formula>1</formula>
    </cfRule>
    <cfRule type="cellIs" dxfId="26" priority="31" operator="equal">
      <formula>1</formula>
    </cfRule>
  </conditionalFormatting>
  <conditionalFormatting sqref="Y4">
    <cfRule type="cellIs" dxfId="25" priority="2" operator="equal">
      <formula>0.9</formula>
    </cfRule>
    <cfRule type="cellIs" dxfId="24" priority="4" operator="equal">
      <formula>0.9</formula>
    </cfRule>
    <cfRule type="cellIs" dxfId="23" priority="5" operator="equal">
      <formula>1</formula>
    </cfRule>
  </conditionalFormatting>
  <conditionalFormatting sqref="Y4:Y5 AC4:AE5 AB21:AB1048576 AC10:AE15 Y10:Y15">
    <cfRule type="cellIs" dxfId="22" priority="1" operator="equal">
      <formula>1</formula>
    </cfRule>
  </conditionalFormatting>
  <conditionalFormatting sqref="Y5 Z16 P17:P18 N19:N20 Z21:Z1048576 Y10:Y15">
    <cfRule type="cellIs" dxfId="21" priority="18" operator="equal">
      <formula>0.93</formula>
    </cfRule>
    <cfRule type="cellIs" dxfId="20" priority="26" operator="equal">
      <formula>0.93</formula>
    </cfRule>
    <cfRule type="cellIs" dxfId="19" priority="28" operator="equal">
      <formula>1.07</formula>
    </cfRule>
  </conditionalFormatting>
  <conditionalFormatting sqref="Y16:Z16 AB16 AD16:AF16 O17:P18 T17:V18 R17:R20 N19:N20 S19:T20 Y21:Z1048576 AD21:AF1048576">
    <cfRule type="cellIs" dxfId="18" priority="17" operator="equal">
      <formula>1</formula>
    </cfRule>
  </conditionalFormatting>
  <conditionalFormatting sqref="Y5:AA5 Y10:AA15">
    <cfRule type="cellIs" dxfId="17" priority="23" operator="equal">
      <formula>1</formula>
    </cfRule>
  </conditionalFormatting>
  <conditionalFormatting sqref="Y4:AB4 AC4:AC5 AB16 AD16 T17:T18 R17:R20 AB21:AB1048576 AD21:AD1048576 AC10:AC15">
    <cfRule type="cellIs" dxfId="16" priority="3" operator="equal">
      <formula>1.15</formula>
    </cfRule>
  </conditionalFormatting>
  <conditionalFormatting sqref="Y16:AB16 Q17:R18 O17:P20 N19:N20 Y21:AB1048576">
    <cfRule type="cellIs" dxfId="15" priority="27" operator="equal">
      <formula>1</formula>
    </cfRule>
  </conditionalFormatting>
  <conditionalFormatting sqref="Z5 AA16 Q17:Q18 O19:O20 AA21:AA1048576 Z10:Z15">
    <cfRule type="cellIs" dxfId="14" priority="15" operator="equal">
      <formula>1</formula>
    </cfRule>
    <cfRule type="cellIs" dxfId="13" priority="16" operator="equal">
      <formula>0.95</formula>
    </cfRule>
    <cfRule type="cellIs" dxfId="12" priority="24" operator="equal">
      <formula>0.95</formula>
    </cfRule>
    <cfRule type="cellIs" dxfId="11" priority="25" operator="equal">
      <formula>1.05</formula>
    </cfRule>
  </conditionalFormatting>
  <conditionalFormatting sqref="Z4:AB4 AD4:AE4 AC4:AC5 AD16 T17:T18 R19:R20 AD21:AD1048576 AC10:AC15">
    <cfRule type="cellIs" dxfId="10" priority="10" operator="equal">
      <formula>0.87</formula>
    </cfRule>
  </conditionalFormatting>
  <conditionalFormatting sqref="Z4:AB4">
    <cfRule type="cellIs" dxfId="9" priority="9" operator="equal">
      <formula>1</formula>
    </cfRule>
  </conditionalFormatting>
  <conditionalFormatting sqref="AA5 P19:P20 AA10:AA15">
    <cfRule type="cellIs" dxfId="8" priority="14" operator="equal">
      <formula>1</formula>
    </cfRule>
    <cfRule type="cellIs" dxfId="7" priority="22" operator="equal">
      <formula>1.15</formula>
    </cfRule>
  </conditionalFormatting>
  <conditionalFormatting sqref="AA5 AB16 R17:R18 P19:P20 AB21:AB1048576 AA10:AA15">
    <cfRule type="cellIs" dxfId="6" priority="13" operator="equal">
      <formula>0.85</formula>
    </cfRule>
    <cfRule type="cellIs" dxfId="5" priority="21" operator="equal">
      <formula>0.85</formula>
    </cfRule>
  </conditionalFormatting>
  <conditionalFormatting sqref="AB5 AC16 S17:S18 Q19:Q20 AC21:AC1048576 AB10:AB15">
    <cfRule type="cellIs" dxfId="4" priority="11" operator="equal">
      <formula>1.07</formula>
    </cfRule>
    <cfRule type="cellIs" dxfId="3" priority="12" operator="equal">
      <formula>1</formula>
    </cfRule>
  </conditionalFormatting>
  <conditionalFormatting sqref="AD4:AE4">
    <cfRule type="cellIs" dxfId="2" priority="8" operator="equal">
      <formula>1.15</formula>
    </cfRule>
  </conditionalFormatting>
  <conditionalFormatting sqref="AD5:AE5 AE16:AF16 U17:V18 S19:T20 AE21:AF1048576 AD10:AE15">
    <cfRule type="cellIs" dxfId="1" priority="6" operator="equal">
      <formula>1.04</formula>
    </cfRule>
    <cfRule type="cellIs" dxfId="0" priority="7" operator="equal">
      <formula>0.97</formula>
    </cfRule>
  </conditionalFormatting>
  <pageMargins left="0.25" right="0.25" top="0.75" bottom="0.75" header="0.3" footer="0.3"/>
  <pageSetup paperSize="9" scale="30" fitToHeight="0" pageOrder="overThenDown"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
  <sheetViews>
    <sheetView view="pageBreakPreview" zoomScaleNormal="115" zoomScaleSheetLayoutView="100" zoomScalePageLayoutView="80" workbookViewId="0">
      <selection activeCell="G3" sqref="G3"/>
    </sheetView>
  </sheetViews>
  <sheetFormatPr defaultColWidth="8.85546875" defaultRowHeight="15" x14ac:dyDescent="0.25"/>
  <cols>
    <col min="1" max="1" width="9.42578125" style="8" customWidth="1"/>
    <col min="2" max="2" width="31" style="23" customWidth="1"/>
    <col min="3" max="4" width="26.85546875" style="8" customWidth="1"/>
    <col min="5" max="6" width="32.28515625" style="8" customWidth="1"/>
    <col min="7" max="7" width="26.140625" style="8" customWidth="1"/>
    <col min="8" max="8" width="26.42578125" style="8" customWidth="1"/>
    <col min="9" max="9" width="26" style="8" customWidth="1"/>
    <col min="10" max="16384" width="8.85546875" style="8"/>
  </cols>
  <sheetData>
    <row r="1" spans="1:7" ht="33" customHeight="1" x14ac:dyDescent="0.25">
      <c r="A1" s="194" t="s">
        <v>429</v>
      </c>
      <c r="B1" s="194"/>
      <c r="C1" s="194"/>
      <c r="D1" s="194"/>
      <c r="E1" s="194"/>
      <c r="F1" s="194"/>
      <c r="G1" s="194"/>
    </row>
    <row r="3" spans="1:7" x14ac:dyDescent="0.25">
      <c r="A3" s="71" t="s">
        <v>72</v>
      </c>
      <c r="C3" s="9"/>
      <c r="D3" s="9"/>
      <c r="E3" s="9"/>
      <c r="F3" s="9"/>
    </row>
    <row r="4" spans="1:7" ht="30" x14ac:dyDescent="0.25">
      <c r="A4" s="61" t="s">
        <v>3</v>
      </c>
      <c r="B4" s="60" t="s">
        <v>40</v>
      </c>
      <c r="C4" s="61" t="s">
        <v>4</v>
      </c>
      <c r="D4" s="61" t="s">
        <v>68</v>
      </c>
      <c r="E4" s="61" t="s">
        <v>39</v>
      </c>
      <c r="F4" s="168"/>
    </row>
    <row r="5" spans="1:7" x14ac:dyDescent="0.25">
      <c r="A5" s="66">
        <v>1</v>
      </c>
      <c r="B5" s="84">
        <v>274521.09999999998</v>
      </c>
      <c r="C5" s="60">
        <v>1.05</v>
      </c>
      <c r="D5" s="60">
        <v>0.67</v>
      </c>
      <c r="E5" s="60">
        <f>ROUND(B5/D5*C5,2)</f>
        <v>430219.63</v>
      </c>
      <c r="F5" s="169"/>
    </row>
    <row r="6" spans="1:7" x14ac:dyDescent="0.25">
      <c r="A6" s="9"/>
      <c r="B6" s="24"/>
      <c r="C6" s="9"/>
      <c r="D6" s="9"/>
      <c r="E6" s="9"/>
      <c r="F6" s="9"/>
    </row>
    <row r="7" spans="1:7" s="4" customFormat="1" ht="18" customHeight="1" x14ac:dyDescent="0.25">
      <c r="A7" s="71" t="s">
        <v>97</v>
      </c>
      <c r="B7" s="69"/>
      <c r="C7" s="70"/>
      <c r="D7" s="69"/>
      <c r="E7" s="69"/>
      <c r="F7" s="69"/>
      <c r="G7" s="5"/>
    </row>
    <row r="8" spans="1:7" s="4" customFormat="1" ht="45" customHeight="1" x14ac:dyDescent="0.25">
      <c r="A8" s="67" t="s">
        <v>65</v>
      </c>
      <c r="B8" s="67" t="s">
        <v>344</v>
      </c>
      <c r="C8" s="67" t="s">
        <v>423</v>
      </c>
      <c r="D8" s="154" t="s">
        <v>431</v>
      </c>
      <c r="E8" s="154" t="s">
        <v>437</v>
      </c>
      <c r="F8" s="164"/>
      <c r="G8" s="5"/>
    </row>
    <row r="9" spans="1:7" s="4" customFormat="1" ht="15.75" x14ac:dyDescent="0.25">
      <c r="A9" s="67" t="s">
        <v>189</v>
      </c>
      <c r="B9" s="68">
        <f>E5</f>
        <v>430219.63</v>
      </c>
      <c r="C9" s="152">
        <f>Трудоемкость!AH5</f>
        <v>693.92000000000007</v>
      </c>
      <c r="D9" s="155">
        <f>'Трудоемкость (2)'!AH6</f>
        <v>343.48</v>
      </c>
      <c r="E9" s="155">
        <f>'Трудоемкость (2)'!AH11</f>
        <v>350.44</v>
      </c>
      <c r="F9" s="165"/>
      <c r="G9" s="5"/>
    </row>
    <row r="10" spans="1:7" s="4" customFormat="1" ht="15.75" x14ac:dyDescent="0.25">
      <c r="A10" s="108"/>
      <c r="B10" s="109"/>
      <c r="C10" s="109"/>
      <c r="D10" s="153"/>
      <c r="E10" s="153"/>
      <c r="F10" s="153"/>
      <c r="G10" s="5"/>
    </row>
    <row r="11" spans="1:7" s="4" customFormat="1" ht="15.75" x14ac:dyDescent="0.25">
      <c r="A11" s="108"/>
      <c r="B11" s="109"/>
      <c r="C11" s="156"/>
      <c r="D11" s="157"/>
      <c r="E11" s="148"/>
      <c r="F11" s="148"/>
      <c r="G11" s="163"/>
    </row>
    <row r="12" spans="1:7" s="4" customFormat="1" ht="15.75" x14ac:dyDescent="0.25">
      <c r="A12" s="108"/>
      <c r="B12" s="109"/>
      <c r="C12" s="110"/>
      <c r="D12" s="144"/>
      <c r="E12" s="144"/>
      <c r="F12" s="144"/>
      <c r="G12" s="5"/>
    </row>
    <row r="13" spans="1:7" ht="120.75" customHeight="1" x14ac:dyDescent="0.25">
      <c r="A13" s="62" t="s">
        <v>65</v>
      </c>
      <c r="B13" s="65" t="s">
        <v>62</v>
      </c>
      <c r="C13" s="62" t="s">
        <v>66</v>
      </c>
      <c r="D13" s="62" t="s">
        <v>67</v>
      </c>
      <c r="E13" s="62" t="s">
        <v>345</v>
      </c>
      <c r="F13" s="62" t="s">
        <v>436</v>
      </c>
      <c r="G13" s="62" t="s">
        <v>432</v>
      </c>
    </row>
    <row r="14" spans="1:7" x14ac:dyDescent="0.25">
      <c r="A14" s="62">
        <v>2026</v>
      </c>
      <c r="B14" s="72">
        <v>1.0275000000000001</v>
      </c>
      <c r="C14" s="160">
        <f>D9/C9</f>
        <v>0.49498501268157707</v>
      </c>
      <c r="D14" s="114">
        <f>ROUND(B9*B14,2)*D9</f>
        <v>151835564.13159999</v>
      </c>
      <c r="E14" s="114">
        <f>ROUND(ROUND(B9*B14*1.22,2)*D9,2)</f>
        <v>185239389.13</v>
      </c>
      <c r="F14" s="114">
        <f>'Титул-свод'!J6</f>
        <v>184761800.80000001</v>
      </c>
      <c r="G14" s="161">
        <f>F14/F16</f>
        <v>0.48990439864769852</v>
      </c>
    </row>
    <row r="15" spans="1:7" x14ac:dyDescent="0.25">
      <c r="A15" s="62">
        <v>2027</v>
      </c>
      <c r="B15" s="72">
        <f>ROUND(B14*(1+2.05%),4)</f>
        <v>1.0486</v>
      </c>
      <c r="C15" s="160">
        <f>E9/C9</f>
        <v>0.50501498731842287</v>
      </c>
      <c r="D15" s="61">
        <f>ROUND(B9*B15*E9,2)</f>
        <v>158093402.86000001</v>
      </c>
      <c r="E15" s="114">
        <f>ROUND(ROUND(B9*B15*1.22,2)*E9,2)</f>
        <v>192873951.16999999</v>
      </c>
      <c r="F15" s="114">
        <f>'Титул-свод'!J7</f>
        <v>192376680.31999999</v>
      </c>
      <c r="G15" s="161">
        <f>F15/F16</f>
        <v>0.51009560135230148</v>
      </c>
    </row>
    <row r="16" spans="1:7" x14ac:dyDescent="0.25">
      <c r="A16" s="158"/>
      <c r="B16" s="158"/>
      <c r="C16" s="159"/>
      <c r="D16" s="158"/>
      <c r="E16" s="115">
        <f>SUM(E14:E15)</f>
        <v>378113340.29999995</v>
      </c>
      <c r="F16" s="115">
        <f>SUM(F14:F15)</f>
        <v>377138481.12</v>
      </c>
      <c r="G16" s="162"/>
    </row>
    <row r="17" spans="1:7" x14ac:dyDescent="0.25">
      <c r="A17" s="13"/>
      <c r="B17" s="25"/>
      <c r="C17" s="13"/>
      <c r="D17" s="14"/>
      <c r="E17" s="14"/>
      <c r="F17" s="14"/>
      <c r="G17" s="162"/>
    </row>
    <row r="18" spans="1:7" ht="80.25" customHeight="1" x14ac:dyDescent="0.25">
      <c r="A18" s="195" t="s">
        <v>354</v>
      </c>
      <c r="B18" s="195"/>
      <c r="C18" s="195"/>
      <c r="D18" s="195"/>
      <c r="E18" s="195"/>
      <c r="F18" s="195"/>
      <c r="G18" s="195"/>
    </row>
  </sheetData>
  <mergeCells count="2">
    <mergeCell ref="A1:G1"/>
    <mergeCell ref="A18:G18"/>
  </mergeCells>
  <pageMargins left="0.31496062992125984" right="0.31496062992125984" top="0.74803149606299213" bottom="0.7480314960629921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
  <sheetViews>
    <sheetView view="pageBreakPreview" zoomScaleNormal="115" zoomScaleSheetLayoutView="100" zoomScalePageLayoutView="80" workbookViewId="0">
      <selection activeCell="G3" sqref="G3"/>
    </sheetView>
  </sheetViews>
  <sheetFormatPr defaultColWidth="8.85546875" defaultRowHeight="15" x14ac:dyDescent="0.25"/>
  <cols>
    <col min="1" max="1" width="9.42578125" style="8" customWidth="1"/>
    <col min="2" max="2" width="31" style="23" customWidth="1"/>
    <col min="3" max="4" width="26.85546875" style="8" customWidth="1"/>
    <col min="5" max="6" width="32.28515625" style="8" customWidth="1"/>
    <col min="7" max="7" width="26.140625" style="8" customWidth="1"/>
    <col min="8" max="8" width="26.42578125" style="8" customWidth="1"/>
    <col min="9" max="9" width="26" style="8" customWidth="1"/>
    <col min="10" max="16384" width="8.85546875" style="8"/>
  </cols>
  <sheetData>
    <row r="1" spans="1:7" ht="33" customHeight="1" x14ac:dyDescent="0.25">
      <c r="A1" s="194" t="s">
        <v>429</v>
      </c>
      <c r="B1" s="194"/>
      <c r="C1" s="194"/>
      <c r="D1" s="194"/>
      <c r="E1" s="194"/>
      <c r="F1" s="194"/>
      <c r="G1" s="194"/>
    </row>
    <row r="3" spans="1:7" x14ac:dyDescent="0.25">
      <c r="A3" s="71" t="s">
        <v>72</v>
      </c>
      <c r="C3" s="9"/>
      <c r="D3" s="9"/>
      <c r="E3" s="9"/>
      <c r="F3" s="9"/>
    </row>
    <row r="4" spans="1:7" ht="30" x14ac:dyDescent="0.25">
      <c r="A4" s="61" t="s">
        <v>3</v>
      </c>
      <c r="B4" s="60" t="s">
        <v>40</v>
      </c>
      <c r="C4" s="61" t="s">
        <v>4</v>
      </c>
      <c r="D4" s="61" t="s">
        <v>68</v>
      </c>
      <c r="E4" s="61" t="s">
        <v>39</v>
      </c>
      <c r="F4" s="168"/>
    </row>
    <row r="5" spans="1:7" x14ac:dyDescent="0.25">
      <c r="A5" s="66">
        <v>1</v>
      </c>
      <c r="B5" s="84">
        <v>274521.09999999998</v>
      </c>
      <c r="C5" s="60">
        <v>1.05</v>
      </c>
      <c r="D5" s="60">
        <v>0.67</v>
      </c>
      <c r="E5" s="60">
        <f>ROUND(B5/D5*C5,2)</f>
        <v>430219.63</v>
      </c>
      <c r="F5" s="169"/>
    </row>
    <row r="6" spans="1:7" x14ac:dyDescent="0.25">
      <c r="A6" s="9"/>
      <c r="B6" s="24"/>
      <c r="C6" s="9"/>
      <c r="D6" s="9"/>
      <c r="E6" s="9"/>
      <c r="F6" s="9"/>
    </row>
    <row r="7" spans="1:7" s="4" customFormat="1" ht="18" customHeight="1" x14ac:dyDescent="0.25">
      <c r="A7" s="71" t="s">
        <v>97</v>
      </c>
      <c r="B7" s="69"/>
      <c r="C7" s="70"/>
      <c r="D7" s="69"/>
      <c r="E7" s="69"/>
      <c r="F7" s="69"/>
      <c r="G7" s="5"/>
    </row>
    <row r="8" spans="1:7" s="4" customFormat="1" ht="45" customHeight="1" x14ac:dyDescent="0.25">
      <c r="A8" s="67" t="s">
        <v>65</v>
      </c>
      <c r="B8" s="67" t="s">
        <v>344</v>
      </c>
      <c r="C8" s="67" t="s">
        <v>423</v>
      </c>
      <c r="D8" s="164"/>
      <c r="E8" s="164"/>
      <c r="F8" s="164"/>
      <c r="G8" s="5"/>
    </row>
    <row r="9" spans="1:7" s="4" customFormat="1" ht="15.75" x14ac:dyDescent="0.25">
      <c r="A9" s="67" t="s">
        <v>189</v>
      </c>
      <c r="B9" s="68">
        <f>E5</f>
        <v>430219.63</v>
      </c>
      <c r="C9" s="152">
        <f>Трудоемкость!AH5</f>
        <v>693.92000000000007</v>
      </c>
      <c r="D9" s="165"/>
      <c r="E9" s="165"/>
      <c r="F9" s="165"/>
      <c r="G9" s="5"/>
    </row>
    <row r="10" spans="1:7" s="4" customFormat="1" ht="15.75" x14ac:dyDescent="0.25">
      <c r="A10" s="108"/>
      <c r="B10" s="109"/>
      <c r="C10" s="109"/>
      <c r="D10" s="153"/>
      <c r="E10" s="153"/>
      <c r="F10" s="153"/>
      <c r="G10" s="5"/>
    </row>
    <row r="11" spans="1:7" s="4" customFormat="1" ht="15.75" x14ac:dyDescent="0.25">
      <c r="A11" s="108"/>
      <c r="B11" s="109"/>
      <c r="C11" s="156"/>
      <c r="D11" s="157"/>
      <c r="E11" s="148"/>
      <c r="F11" s="148"/>
      <c r="G11" s="163"/>
    </row>
    <row r="12" spans="1:7" s="4" customFormat="1" ht="15.75" x14ac:dyDescent="0.25">
      <c r="A12" s="108"/>
      <c r="B12" s="109"/>
      <c r="C12" s="110"/>
      <c r="D12" s="144"/>
      <c r="E12" s="144"/>
      <c r="F12" s="144"/>
      <c r="G12" s="5"/>
    </row>
    <row r="13" spans="1:7" ht="120.75" customHeight="1" x14ac:dyDescent="0.25">
      <c r="A13" s="62" t="s">
        <v>65</v>
      </c>
      <c r="B13" s="65" t="s">
        <v>62</v>
      </c>
      <c r="C13" s="62" t="s">
        <v>66</v>
      </c>
      <c r="D13" s="62" t="s">
        <v>67</v>
      </c>
      <c r="E13" s="62" t="s">
        <v>345</v>
      </c>
      <c r="F13" s="62" t="str">
        <f>'Расчет развития (2)'!F13:F16</f>
        <v>НМЦК с учетом Экспертного заключения ГБУ "Аналитический центр" от 27.08.2026 № 1093-5-1-3-270826  с учетом округления, (с НДС 22%), руб.</v>
      </c>
      <c r="G13" s="62" t="s">
        <v>432</v>
      </c>
    </row>
    <row r="14" spans="1:7" x14ac:dyDescent="0.25">
      <c r="A14" s="62">
        <v>2026</v>
      </c>
      <c r="B14" s="72">
        <v>1.0275000000000001</v>
      </c>
      <c r="C14" s="160">
        <v>0.49498501525881</v>
      </c>
      <c r="D14" s="114">
        <f>ROUND(B9*C9*B14*C14,2)</f>
        <v>151835564.86000001</v>
      </c>
      <c r="E14" s="114">
        <f>ROUND(D14*1.22,2)</f>
        <v>185239389.13</v>
      </c>
      <c r="F14" s="114">
        <f>'Расчет развития (2)'!F14</f>
        <v>184761800.80000001</v>
      </c>
      <c r="G14" s="161">
        <f>'Расчет развития (2)'!G14</f>
        <v>0.48990439864769852</v>
      </c>
    </row>
    <row r="15" spans="1:7" x14ac:dyDescent="0.25">
      <c r="A15" s="62">
        <v>2027</v>
      </c>
      <c r="B15" s="72">
        <f>ROUND(B14*(1+2.05%),4)</f>
        <v>1.0486</v>
      </c>
      <c r="C15" s="160">
        <v>0.50501498647842302</v>
      </c>
      <c r="D15" s="61">
        <f>ROUND(B9*C9*B15*C15,2)</f>
        <v>158093402.59999999</v>
      </c>
      <c r="E15" s="114">
        <f>ROUND(D15*1.22,2)</f>
        <v>192873951.16999999</v>
      </c>
      <c r="F15" s="114">
        <f>'Расчет развития (2)'!F15</f>
        <v>192376680.31999999</v>
      </c>
      <c r="G15" s="161">
        <f>'Расчет развития (2)'!G15</f>
        <v>0.51009560135230148</v>
      </c>
    </row>
    <row r="16" spans="1:7" x14ac:dyDescent="0.25">
      <c r="A16" s="158"/>
      <c r="B16" s="158"/>
      <c r="C16" s="159"/>
      <c r="D16" s="158"/>
      <c r="E16" s="115">
        <f>SUM(E14:E15)</f>
        <v>378113340.29999995</v>
      </c>
      <c r="F16" s="115">
        <f>'Расчет развития (2)'!F16</f>
        <v>377138481.12</v>
      </c>
      <c r="G16" s="162"/>
    </row>
    <row r="17" spans="1:7" x14ac:dyDescent="0.25">
      <c r="A17" s="13"/>
      <c r="B17" s="25"/>
      <c r="C17" s="13"/>
      <c r="D17" s="14"/>
      <c r="E17" s="14"/>
      <c r="F17" s="14"/>
      <c r="G17" s="162"/>
    </row>
    <row r="18" spans="1:7" ht="80.25" customHeight="1" x14ac:dyDescent="0.25">
      <c r="A18" s="195" t="s">
        <v>354</v>
      </c>
      <c r="B18" s="195"/>
      <c r="C18" s="195"/>
      <c r="D18" s="195"/>
      <c r="E18" s="195"/>
      <c r="F18" s="195"/>
      <c r="G18" s="195"/>
    </row>
  </sheetData>
  <mergeCells count="2">
    <mergeCell ref="A18:G18"/>
    <mergeCell ref="A1:G1"/>
  </mergeCells>
  <pageMargins left="0.31496062992125984" right="0.31496062992125984" top="0.74803149606299213" bottom="0.74803149606299213" header="0.31496062992125984" footer="0.31496062992125984"/>
  <pageSetup paperSize="9" scale="7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D60"/>
  <sheetViews>
    <sheetView view="pageBreakPreview" zoomScale="55" zoomScaleNormal="40" zoomScaleSheetLayoutView="55" workbookViewId="0">
      <selection activeCell="C50" sqref="C50:C51"/>
    </sheetView>
  </sheetViews>
  <sheetFormatPr defaultColWidth="8.85546875" defaultRowHeight="15" x14ac:dyDescent="0.25"/>
  <cols>
    <col min="1" max="1" width="33" style="4" customWidth="1"/>
    <col min="2" max="2" width="26.85546875" style="4" customWidth="1"/>
    <col min="3" max="3" width="28.140625" style="4" customWidth="1"/>
    <col min="4" max="4" width="18.42578125" style="4" customWidth="1"/>
    <col min="5" max="16384" width="8.85546875" style="4"/>
  </cols>
  <sheetData>
    <row r="1" spans="1:4" ht="18.75" x14ac:dyDescent="0.35">
      <c r="A1" s="5" t="s">
        <v>36</v>
      </c>
      <c r="B1" s="76"/>
      <c r="C1" s="76"/>
      <c r="D1" s="76"/>
    </row>
    <row r="2" spans="1:4" ht="15.75" x14ac:dyDescent="0.25">
      <c r="A2" s="5" t="s">
        <v>28</v>
      </c>
      <c r="B2" s="76"/>
      <c r="C2" s="76"/>
      <c r="D2" s="76"/>
    </row>
    <row r="3" spans="1:4" x14ac:dyDescent="0.25">
      <c r="A3" s="76"/>
      <c r="B3" s="76"/>
      <c r="C3" s="76"/>
      <c r="D3" s="76"/>
    </row>
    <row r="4" spans="1:4" ht="15.75" x14ac:dyDescent="0.25">
      <c r="A4" s="73" t="s">
        <v>35</v>
      </c>
      <c r="B4" s="73" t="s">
        <v>34</v>
      </c>
      <c r="C4" s="73" t="s">
        <v>33</v>
      </c>
      <c r="D4" s="73" t="s">
        <v>32</v>
      </c>
    </row>
    <row r="5" spans="1:4" ht="34.5" x14ac:dyDescent="0.25">
      <c r="A5" s="73" t="s">
        <v>31</v>
      </c>
      <c r="B5" s="73">
        <v>0.9</v>
      </c>
      <c r="C5" s="73">
        <v>1</v>
      </c>
      <c r="D5" s="73">
        <v>1.1499999999999999</v>
      </c>
    </row>
    <row r="6" spans="1:4" x14ac:dyDescent="0.25">
      <c r="A6" s="76"/>
      <c r="B6" s="76"/>
      <c r="C6" s="76"/>
      <c r="D6" s="76"/>
    </row>
    <row r="7" spans="1:4" ht="18.75" x14ac:dyDescent="0.35">
      <c r="A7" s="5" t="s">
        <v>41</v>
      </c>
      <c r="B7" s="76"/>
      <c r="C7" s="76"/>
      <c r="D7" s="76"/>
    </row>
    <row r="8" spans="1:4" ht="15.75" x14ac:dyDescent="0.25">
      <c r="A8" s="5" t="s">
        <v>28</v>
      </c>
      <c r="B8" s="76"/>
      <c r="C8" s="76"/>
      <c r="D8" s="76"/>
    </row>
    <row r="9" spans="1:4" x14ac:dyDescent="0.25">
      <c r="A9" s="76"/>
      <c r="B9" s="76"/>
      <c r="C9" s="76"/>
      <c r="D9" s="76"/>
    </row>
    <row r="10" spans="1:4" ht="15.75" x14ac:dyDescent="0.25">
      <c r="A10" s="73" t="s">
        <v>57</v>
      </c>
      <c r="B10" s="73" t="s">
        <v>42</v>
      </c>
      <c r="C10" s="73" t="s">
        <v>43</v>
      </c>
      <c r="D10" s="73" t="s">
        <v>44</v>
      </c>
    </row>
    <row r="11" spans="1:4" ht="34.5" x14ac:dyDescent="0.25">
      <c r="A11" s="73" t="s">
        <v>30</v>
      </c>
      <c r="B11" s="73">
        <v>0.93</v>
      </c>
      <c r="C11" s="73">
        <v>1</v>
      </c>
      <c r="D11" s="73">
        <v>1.07</v>
      </c>
    </row>
    <row r="12" spans="1:4" x14ac:dyDescent="0.25">
      <c r="A12" s="76"/>
      <c r="B12" s="76"/>
      <c r="C12" s="76"/>
      <c r="D12" s="76"/>
    </row>
    <row r="13" spans="1:4" ht="20.25" x14ac:dyDescent="0.35">
      <c r="A13" s="5" t="s">
        <v>29</v>
      </c>
      <c r="B13" s="76"/>
      <c r="C13" s="76"/>
      <c r="D13" s="76"/>
    </row>
    <row r="14" spans="1:4" ht="15.75" x14ac:dyDescent="0.25">
      <c r="A14" s="5" t="s">
        <v>28</v>
      </c>
      <c r="B14" s="76"/>
      <c r="C14" s="76"/>
      <c r="D14" s="76"/>
    </row>
    <row r="15" spans="1:4" x14ac:dyDescent="0.25">
      <c r="A15" s="76"/>
      <c r="B15" s="76"/>
      <c r="C15" s="76"/>
      <c r="D15" s="76"/>
    </row>
    <row r="16" spans="1:4" ht="14.25" customHeight="1" x14ac:dyDescent="0.25">
      <c r="A16" s="197" t="s">
        <v>27</v>
      </c>
      <c r="B16" s="197" t="s">
        <v>26</v>
      </c>
      <c r="C16" s="197" t="s">
        <v>25</v>
      </c>
      <c r="D16" s="197" t="s">
        <v>24</v>
      </c>
    </row>
    <row r="17" spans="1:4" ht="3" customHeight="1" x14ac:dyDescent="0.25">
      <c r="A17" s="197"/>
      <c r="B17" s="197"/>
      <c r="C17" s="197"/>
      <c r="D17" s="197"/>
    </row>
    <row r="18" spans="1:4" ht="34.5" x14ac:dyDescent="0.25">
      <c r="A18" s="73" t="s">
        <v>23</v>
      </c>
      <c r="B18" s="73">
        <v>0.95</v>
      </c>
      <c r="C18" s="73">
        <v>1</v>
      </c>
      <c r="D18" s="73">
        <v>1.05</v>
      </c>
    </row>
    <row r="19" spans="1:4" x14ac:dyDescent="0.25">
      <c r="A19" s="76"/>
      <c r="B19" s="76"/>
      <c r="C19" s="76"/>
      <c r="D19" s="76"/>
    </row>
    <row r="20" spans="1:4" ht="18.75" x14ac:dyDescent="0.35">
      <c r="A20" s="5" t="s">
        <v>22</v>
      </c>
      <c r="B20" s="76"/>
      <c r="C20" s="76"/>
      <c r="D20" s="76"/>
    </row>
    <row r="21" spans="1:4" ht="15.75" x14ac:dyDescent="0.25">
      <c r="A21" s="5" t="s">
        <v>7</v>
      </c>
      <c r="B21" s="76"/>
      <c r="C21" s="76"/>
      <c r="D21" s="76"/>
    </row>
    <row r="22" spans="1:4" x14ac:dyDescent="0.25">
      <c r="A22" s="76"/>
      <c r="B22" s="76"/>
      <c r="C22" s="76"/>
      <c r="D22" s="76"/>
    </row>
    <row r="23" spans="1:4" ht="47.25" x14ac:dyDescent="0.25">
      <c r="A23" s="73" t="s">
        <v>21</v>
      </c>
      <c r="B23" s="73" t="s">
        <v>20</v>
      </c>
      <c r="C23" s="73" t="s">
        <v>19</v>
      </c>
      <c r="D23" s="73" t="s">
        <v>18</v>
      </c>
    </row>
    <row r="24" spans="1:4" ht="34.5" x14ac:dyDescent="0.25">
      <c r="A24" s="73" t="s">
        <v>17</v>
      </c>
      <c r="B24" s="73">
        <v>0.85</v>
      </c>
      <c r="C24" s="73">
        <v>1</v>
      </c>
      <c r="D24" s="73">
        <v>1.1499999999999999</v>
      </c>
    </row>
    <row r="25" spans="1:4" x14ac:dyDescent="0.25">
      <c r="A25" s="76"/>
      <c r="B25" s="76"/>
      <c r="C25" s="76"/>
      <c r="D25" s="76"/>
    </row>
    <row r="26" spans="1:4" ht="20.25" x14ac:dyDescent="0.35">
      <c r="A26" s="5" t="s">
        <v>16</v>
      </c>
      <c r="B26" s="76"/>
      <c r="C26" s="76"/>
      <c r="D26" s="76"/>
    </row>
    <row r="27" spans="1:4" ht="15.75" x14ac:dyDescent="0.25">
      <c r="A27" s="5" t="s">
        <v>7</v>
      </c>
      <c r="B27" s="76"/>
      <c r="C27" s="76"/>
      <c r="D27" s="76"/>
    </row>
    <row r="28" spans="1:4" x14ac:dyDescent="0.25">
      <c r="A28" s="76"/>
      <c r="B28" s="76"/>
      <c r="C28" s="76"/>
      <c r="D28" s="76"/>
    </row>
    <row r="29" spans="1:4" ht="15.75" customHeight="1" x14ac:dyDescent="0.25">
      <c r="A29" s="197" t="s">
        <v>58</v>
      </c>
      <c r="B29" s="198" t="s">
        <v>346</v>
      </c>
      <c r="C29" s="197" t="s">
        <v>15</v>
      </c>
      <c r="D29" s="76"/>
    </row>
    <row r="30" spans="1:4" ht="15.75" customHeight="1" x14ac:dyDescent="0.25">
      <c r="A30" s="197"/>
      <c r="B30" s="199"/>
      <c r="C30" s="197"/>
      <c r="D30" s="76"/>
    </row>
    <row r="31" spans="1:4" ht="34.5" x14ac:dyDescent="0.25">
      <c r="A31" s="73" t="s">
        <v>14</v>
      </c>
      <c r="B31" s="73">
        <v>1</v>
      </c>
      <c r="C31" s="73">
        <v>1.07</v>
      </c>
      <c r="D31" s="76"/>
    </row>
    <row r="32" spans="1:4" x14ac:dyDescent="0.25">
      <c r="A32" s="76"/>
      <c r="B32" s="76"/>
      <c r="C32" s="76"/>
      <c r="D32" s="76"/>
    </row>
    <row r="33" spans="1:4" ht="18.75" x14ac:dyDescent="0.35">
      <c r="A33" s="5" t="s">
        <v>13</v>
      </c>
      <c r="B33" s="76"/>
      <c r="C33" s="76"/>
      <c r="D33" s="76"/>
    </row>
    <row r="34" spans="1:4" ht="15.75" x14ac:dyDescent="0.25">
      <c r="A34" s="5" t="s">
        <v>7</v>
      </c>
      <c r="B34" s="76"/>
      <c r="C34" s="76"/>
      <c r="D34" s="76"/>
    </row>
    <row r="35" spans="1:4" x14ac:dyDescent="0.25">
      <c r="A35" s="76"/>
      <c r="B35" s="76"/>
      <c r="C35" s="76"/>
      <c r="D35" s="76"/>
    </row>
    <row r="36" spans="1:4" ht="31.5" x14ac:dyDescent="0.25">
      <c r="A36" s="73" t="s">
        <v>12</v>
      </c>
      <c r="B36" s="73" t="s">
        <v>45</v>
      </c>
      <c r="C36" s="73" t="s">
        <v>11</v>
      </c>
      <c r="D36" s="73" t="s">
        <v>10</v>
      </c>
    </row>
    <row r="37" spans="1:4" ht="34.5" x14ac:dyDescent="0.25">
      <c r="A37" s="73" t="s">
        <v>9</v>
      </c>
      <c r="B37" s="73">
        <v>0.87</v>
      </c>
      <c r="C37" s="73">
        <v>1</v>
      </c>
      <c r="D37" s="73">
        <v>1.1499999999999999</v>
      </c>
    </row>
    <row r="38" spans="1:4" x14ac:dyDescent="0.25">
      <c r="A38" s="76"/>
      <c r="B38" s="76"/>
      <c r="C38" s="76"/>
      <c r="D38" s="76"/>
    </row>
    <row r="39" spans="1:4" ht="20.25" x14ac:dyDescent="0.35">
      <c r="A39" s="5" t="s">
        <v>8</v>
      </c>
      <c r="B39" s="76"/>
      <c r="C39" s="76"/>
      <c r="D39" s="76"/>
    </row>
    <row r="40" spans="1:4" ht="15.75" x14ac:dyDescent="0.25">
      <c r="A40" s="5" t="s">
        <v>7</v>
      </c>
      <c r="B40" s="76"/>
      <c r="C40" s="76"/>
      <c r="D40" s="76"/>
    </row>
    <row r="41" spans="1:4" x14ac:dyDescent="0.25">
      <c r="A41" s="76"/>
      <c r="B41" s="76"/>
      <c r="C41" s="76"/>
      <c r="D41" s="76"/>
    </row>
    <row r="42" spans="1:4" ht="47.25" x14ac:dyDescent="0.25">
      <c r="A42" s="74" t="s">
        <v>6</v>
      </c>
      <c r="B42" s="73" t="s">
        <v>48</v>
      </c>
      <c r="C42" s="73" t="s">
        <v>49</v>
      </c>
      <c r="D42" s="73" t="s">
        <v>50</v>
      </c>
    </row>
    <row r="43" spans="1:4" ht="18.75" customHeight="1" x14ac:dyDescent="0.25">
      <c r="A43" s="197" t="s">
        <v>5</v>
      </c>
      <c r="B43" s="197">
        <v>0.97</v>
      </c>
      <c r="C43" s="197">
        <v>1</v>
      </c>
      <c r="D43" s="197">
        <v>1.04</v>
      </c>
    </row>
    <row r="44" spans="1:4" ht="15.75" customHeight="1" x14ac:dyDescent="0.25">
      <c r="A44" s="197"/>
      <c r="B44" s="197"/>
      <c r="C44" s="197"/>
      <c r="D44" s="197"/>
    </row>
    <row r="45" spans="1:4" x14ac:dyDescent="0.25">
      <c r="A45" s="76"/>
      <c r="B45" s="76"/>
      <c r="C45" s="76"/>
      <c r="D45" s="76"/>
    </row>
    <row r="46" spans="1:4" ht="18.75" x14ac:dyDescent="0.35">
      <c r="A46" s="5" t="s">
        <v>46</v>
      </c>
      <c r="B46" s="76"/>
      <c r="C46" s="76"/>
      <c r="D46" s="76"/>
    </row>
    <row r="47" spans="1:4" ht="15.75" x14ac:dyDescent="0.25">
      <c r="A47" s="5" t="s">
        <v>7</v>
      </c>
      <c r="B47" s="76"/>
      <c r="C47" s="76"/>
      <c r="D47" s="76"/>
    </row>
    <row r="48" spans="1:4" x14ac:dyDescent="0.25">
      <c r="A48" s="76"/>
      <c r="B48" s="76"/>
      <c r="C48" s="76"/>
      <c r="D48" s="76"/>
    </row>
    <row r="49" spans="1:4" ht="45" x14ac:dyDescent="0.25">
      <c r="A49" s="75" t="s">
        <v>51</v>
      </c>
      <c r="B49" s="75" t="s">
        <v>52</v>
      </c>
      <c r="C49" s="75" t="s">
        <v>53</v>
      </c>
      <c r="D49" s="75" t="s">
        <v>54</v>
      </c>
    </row>
    <row r="50" spans="1:4" ht="15" customHeight="1" x14ac:dyDescent="0.25">
      <c r="A50" s="197" t="s">
        <v>47</v>
      </c>
      <c r="B50" s="197">
        <v>1</v>
      </c>
      <c r="C50" s="197">
        <v>1.03</v>
      </c>
      <c r="D50" s="197">
        <v>1.05</v>
      </c>
    </row>
    <row r="51" spans="1:4" ht="24.75" customHeight="1" x14ac:dyDescent="0.25">
      <c r="A51" s="197"/>
      <c r="B51" s="197"/>
      <c r="C51" s="197"/>
      <c r="D51" s="197"/>
    </row>
    <row r="52" spans="1:4" ht="15.75" customHeight="1" x14ac:dyDescent="0.25"/>
    <row r="54" spans="1:4" x14ac:dyDescent="0.25">
      <c r="A54" s="196"/>
      <c r="B54" s="196"/>
      <c r="C54" s="196"/>
      <c r="D54" s="196"/>
    </row>
    <row r="55" spans="1:4" x14ac:dyDescent="0.25">
      <c r="A55" s="196"/>
      <c r="B55" s="196"/>
      <c r="C55" s="196"/>
      <c r="D55" s="196"/>
    </row>
    <row r="56" spans="1:4" x14ac:dyDescent="0.25">
      <c r="A56" s="196"/>
      <c r="B56" s="196"/>
      <c r="C56" s="196"/>
      <c r="D56" s="196"/>
    </row>
    <row r="57" spans="1:4" x14ac:dyDescent="0.25">
      <c r="A57" s="196"/>
      <c r="B57" s="196"/>
      <c r="C57" s="196"/>
      <c r="D57" s="196"/>
    </row>
    <row r="58" spans="1:4" x14ac:dyDescent="0.25">
      <c r="A58" s="196"/>
      <c r="B58" s="196"/>
      <c r="C58" s="196"/>
      <c r="D58" s="196"/>
    </row>
    <row r="59" spans="1:4" x14ac:dyDescent="0.25">
      <c r="A59" s="196"/>
      <c r="B59" s="196"/>
      <c r="C59" s="196"/>
      <c r="D59" s="196"/>
    </row>
    <row r="60" spans="1:4" x14ac:dyDescent="0.25">
      <c r="A60" s="196"/>
      <c r="B60" s="196"/>
      <c r="C60" s="196"/>
      <c r="D60" s="196"/>
    </row>
  </sheetData>
  <mergeCells count="16">
    <mergeCell ref="A54:D60"/>
    <mergeCell ref="D16:D17"/>
    <mergeCell ref="C16:C17"/>
    <mergeCell ref="B16:B17"/>
    <mergeCell ref="A16:A17"/>
    <mergeCell ref="D50:D51"/>
    <mergeCell ref="D43:D44"/>
    <mergeCell ref="A29:A30"/>
    <mergeCell ref="C29:C30"/>
    <mergeCell ref="A50:A51"/>
    <mergeCell ref="B50:B51"/>
    <mergeCell ref="C50:C51"/>
    <mergeCell ref="A43:A44"/>
    <mergeCell ref="B43:B44"/>
    <mergeCell ref="C43:C44"/>
    <mergeCell ref="B29:B30"/>
  </mergeCells>
  <pageMargins left="0.7" right="0.7" top="0.75" bottom="0.75" header="0.3" footer="0.3"/>
  <pageSetup paperSize="9" scale="48" fitToWidth="0" orientation="landscape"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4"/>
  <sheetViews>
    <sheetView view="pageBreakPreview" zoomScale="85" zoomScaleNormal="70" zoomScaleSheetLayoutView="85" workbookViewId="0">
      <selection activeCell="A2" sqref="A2"/>
    </sheetView>
  </sheetViews>
  <sheetFormatPr defaultRowHeight="12.75" x14ac:dyDescent="0.2"/>
  <cols>
    <col min="1" max="2" width="48" style="78" customWidth="1"/>
  </cols>
  <sheetData>
    <row r="1" spans="1:2" ht="66" customHeight="1" x14ac:dyDescent="0.2">
      <c r="A1" s="201" t="s">
        <v>429</v>
      </c>
      <c r="B1" s="201"/>
    </row>
    <row r="2" spans="1:2" ht="36" customHeight="1" x14ac:dyDescent="0.2">
      <c r="A2" s="79" t="s">
        <v>348</v>
      </c>
      <c r="B2" s="79" t="s">
        <v>347</v>
      </c>
    </row>
    <row r="3" spans="1:2" ht="36" customHeight="1" x14ac:dyDescent="0.2">
      <c r="A3" s="79" t="s">
        <v>349</v>
      </c>
      <c r="B3" s="79" t="s">
        <v>33</v>
      </c>
    </row>
    <row r="4" spans="1:2" ht="36" customHeight="1" x14ac:dyDescent="0.2">
      <c r="A4" s="79" t="s">
        <v>350</v>
      </c>
      <c r="B4" s="79" t="s">
        <v>18</v>
      </c>
    </row>
    <row r="5" spans="1:2" ht="36" customHeight="1" x14ac:dyDescent="0.2">
      <c r="A5" s="79" t="s">
        <v>351</v>
      </c>
      <c r="B5" s="79" t="s">
        <v>45</v>
      </c>
    </row>
    <row r="6" spans="1:2" ht="15.75" x14ac:dyDescent="0.25">
      <c r="A6" s="77"/>
      <c r="B6" s="77"/>
    </row>
    <row r="7" spans="1:2" ht="15.75" x14ac:dyDescent="0.25">
      <c r="A7" s="77"/>
      <c r="B7" s="77"/>
    </row>
    <row r="8" spans="1:2" ht="15.75" x14ac:dyDescent="0.25">
      <c r="A8" s="77"/>
      <c r="B8" s="77"/>
    </row>
    <row r="9" spans="1:2" ht="94.5" customHeight="1" x14ac:dyDescent="0.3">
      <c r="A9" s="200"/>
      <c r="B9" s="200"/>
    </row>
    <row r="10" spans="1:2" ht="15.75" x14ac:dyDescent="0.25">
      <c r="A10" s="77"/>
      <c r="B10" s="77"/>
    </row>
    <row r="11" spans="1:2" ht="15.75" x14ac:dyDescent="0.25">
      <c r="A11" s="77"/>
      <c r="B11" s="77"/>
    </row>
    <row r="12" spans="1:2" ht="15.75" x14ac:dyDescent="0.25">
      <c r="A12" s="77"/>
      <c r="B12" s="77"/>
    </row>
    <row r="13" spans="1:2" ht="15.75" x14ac:dyDescent="0.25">
      <c r="A13" s="77"/>
      <c r="B13" s="77"/>
    </row>
    <row r="14" spans="1:2" ht="15.75" x14ac:dyDescent="0.25">
      <c r="A14" s="77"/>
      <c r="B14" s="77"/>
    </row>
  </sheetData>
  <mergeCells count="2">
    <mergeCell ref="A9:B9"/>
    <mergeCell ref="A1:B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9</vt:i4>
      </vt:variant>
    </vt:vector>
  </HeadingPairs>
  <TitlesOfParts>
    <vt:vector size="17" baseType="lpstr">
      <vt:lpstr>Титул-свод</vt:lpstr>
      <vt:lpstr>Функции</vt:lpstr>
      <vt:lpstr>Трудоемкость (2)</vt:lpstr>
      <vt:lpstr>Трудоемкость</vt:lpstr>
      <vt:lpstr>Расчет развития (2)</vt:lpstr>
      <vt:lpstr>Расчет развития</vt:lpstr>
      <vt:lpstr>Коэффициенты</vt:lpstr>
      <vt:lpstr>Показатели для расчета</vt:lpstr>
      <vt:lpstr>Трудоемкость!Заголовки_для_печати</vt:lpstr>
      <vt:lpstr>'Трудоемкость (2)'!Заголовки_для_печати</vt:lpstr>
      <vt:lpstr>Коэффициенты!Область_печати</vt:lpstr>
      <vt:lpstr>'Показатели для расчета'!Область_печати</vt:lpstr>
      <vt:lpstr>'Расчет развития'!Область_печати</vt:lpstr>
      <vt:lpstr>'Расчет развития (2)'!Область_печати</vt:lpstr>
      <vt:lpstr>'Титул-свод'!Область_печати</vt:lpstr>
      <vt:lpstr>Трудоемкость!Область_печати</vt:lpstr>
      <vt:lpstr>'Трудоемкость (2)'!Область_печати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admins</dc:creator>
  <cp:lastModifiedBy>Ракчеева Ирина Владимировна</cp:lastModifiedBy>
  <cp:lastPrinted>2026-08-28T06:24:38Z</cp:lastPrinted>
  <dcterms:created xsi:type="dcterms:W3CDTF">2004-05-16T18:44:46Z</dcterms:created>
  <dcterms:modified xsi:type="dcterms:W3CDTF">2026-09-10T10:53:40Z</dcterms:modified>
</cp:coreProperties>
</file>