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0" windowWidth="29040" windowHeight="157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Лист1!$A$8:$AB$14</definedName>
    <definedName name="_xlnm.Print_Area" localSheetId="0">Лист1!$A$1:$AB$14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0" i="1" l="1"/>
  <c r="O11" i="1"/>
  <c r="O12" i="1"/>
  <c r="O9" i="1"/>
  <c r="N10" i="1"/>
  <c r="N11" i="1"/>
  <c r="N12" i="1"/>
  <c r="N9" i="1"/>
  <c r="L10" i="1"/>
  <c r="L11" i="1"/>
  <c r="L12" i="1"/>
  <c r="L9" i="1"/>
  <c r="J10" i="1"/>
  <c r="J11" i="1"/>
  <c r="J12" i="1"/>
  <c r="J9" i="1"/>
  <c r="J13" i="1" l="1"/>
  <c r="Y9" i="1"/>
  <c r="Z9" i="1" s="1"/>
  <c r="Y10" i="1"/>
  <c r="Z10" i="1" s="1"/>
  <c r="AA10" i="1"/>
  <c r="AB10" i="1" s="1"/>
  <c r="Y11" i="1"/>
  <c r="Z11" i="1" s="1"/>
  <c r="AA11" i="1"/>
  <c r="AB11" i="1" s="1"/>
  <c r="Y12" i="1"/>
  <c r="Z12" i="1" s="1"/>
  <c r="AA12" i="1"/>
  <c r="AB12" i="1" s="1"/>
  <c r="AA9" i="1"/>
  <c r="N13" i="1" l="1"/>
  <c r="L13" i="1"/>
  <c r="Z13" i="1"/>
  <c r="AB9" i="1"/>
</calcChain>
</file>

<file path=xl/sharedStrings.xml><?xml version="1.0" encoding="utf-8"?>
<sst xmlns="http://schemas.openxmlformats.org/spreadsheetml/2006/main" count="94" uniqueCount="50">
  <si>
    <t>№ п/п</t>
  </si>
  <si>
    <t>Источники ценовой информации (ценовые предложения)</t>
  </si>
  <si>
    <t>ИТОГО</t>
  </si>
  <si>
    <t>Коэффициент вариации цены единицы, V (%)</t>
  </si>
  <si>
    <t xml:space="preserve">Среднее квадратичное отклонение 
цены единицы </t>
  </si>
  <si>
    <t>ОКПД2</t>
  </si>
  <si>
    <t>Код видов расходов
(КВР)</t>
  </si>
  <si>
    <t xml:space="preserve">КОСГУ
</t>
  </si>
  <si>
    <t>Требования к закупаемым отдельным видам товаров (работ, услуг)</t>
  </si>
  <si>
    <t>Определение НМЦК</t>
  </si>
  <si>
    <t xml:space="preserve">Единица измерения (по ОКЕИ)                     </t>
  </si>
  <si>
    <t>Запрет</t>
  </si>
  <si>
    <t>Преимущество</t>
  </si>
  <si>
    <t>Ограничение</t>
  </si>
  <si>
    <t>Уникальный номер мероприятия 
(код по плану информатизации)</t>
  </si>
  <si>
    <t>Код позиции по каталогу товаров, работ, услуг 
(КТРУ, если есть позиция обязательная к применению)</t>
  </si>
  <si>
    <t>Средняя арифметическая цены единицы товара (работы, услуги), руб.</t>
  </si>
  <si>
    <r>
      <t>Наименование товара 
(товарный знак), работы, услуги</t>
    </r>
    <r>
      <rPr>
        <b/>
        <sz val="11"/>
        <rFont val="Times New Roman"/>
        <family val="1"/>
        <charset val="204"/>
      </rPr>
      <t/>
    </r>
  </si>
  <si>
    <t>цена единицы товара (работы, услуги), используемая для определения НМЦК, руб.</t>
  </si>
  <si>
    <t>Обоснование начальной (максимальной) цены контракта</t>
  </si>
  <si>
    <t xml:space="preserve">НМЦК, руб.
</t>
  </si>
  <si>
    <t>Пункт приложения к приказу СФР
  от 29.05.2023 № 910</t>
  </si>
  <si>
    <t>Предельная цена единицы товара  (работы, услуги) 
в соответствии 
с приложением 
к приказу СФР 
от 05.05.2023 № 806, не более руб.</t>
  </si>
  <si>
    <t>Информация о запрете или об ограничении закупок товаров, происходящих из иностранных государств, о преимуществе в отношении товаров российского происхождения согласно статьи 14 Федерального закона от 05.04.2013 № 44-ФЗ</t>
  </si>
  <si>
    <t>Количество
(объем)</t>
  </si>
  <si>
    <t>цена единицы товара (работы, услуги), руб.</t>
  </si>
  <si>
    <t>сумма, руб.</t>
  </si>
  <si>
    <t>Метод определения НМЦК в соответствии со статьей 22 Федерального закона от 05.04.2013 № 44-ФЗ</t>
  </si>
  <si>
    <t xml:space="preserve">Метод сопоставимых рыночных цен (анализа рынка) </t>
  </si>
  <si>
    <t>Пункт приказа СФР 
от 05.05.2023 
№ 806</t>
  </si>
  <si>
    <t>-</t>
  </si>
  <si>
    <t>Пункт приказа СФР 
от 05.05.2023 
№ 804</t>
  </si>
  <si>
    <t>Предельная цена единицы товара  (работы, услуги) 
в соответствии 
с приложением 
к приказу СФР 
от 05.05.2023 № 804, не более руб.</t>
  </si>
  <si>
    <r>
      <t xml:space="preserve">  Наименование объекта закупки: </t>
    </r>
    <r>
      <rPr>
        <sz val="14"/>
        <color theme="1"/>
        <rFont val="Times New Roman"/>
        <family val="1"/>
        <charset val="204"/>
      </rPr>
      <t>Выполнение работ по адаптивному сопровождению информационной системы «Единой информационной системы автоматизации административно-хозяйственной деятельности»</t>
    </r>
  </si>
  <si>
    <t>Выполнение работ по адаптивному сопровождению подсистемы «Бухгалтерский учет» информационной системы «Единой информационной системы автоматизации административно-хозяйственной деятельности»</t>
  </si>
  <si>
    <t>Выполнение работ по адаптивному сопровождению подсистемы «Бюджетирование» информационной системы «Единой информационной системы автоматизации административно-хозяйственной деятельности»</t>
  </si>
  <si>
    <t xml:space="preserve">Выполнение работ по адаптивному сопровождению подсистемы «Кадровый учет» информационной системы «Единой информационной системы автоматизации административно-хозяйственной деятельности» </t>
  </si>
  <si>
    <t xml:space="preserve">Выполнение работ по адаптивному сопровождению подсистемы «Управление закупками» информационной системы «Единой информационной системы автоматизации административно-хозяйственной деятельности» </t>
  </si>
  <si>
    <t>усл. ед</t>
  </si>
  <si>
    <t>Ценовая информация № 1
вх. от 07.10.2026 № 20/120302</t>
  </si>
  <si>
    <t>Ценовая информация № 2
вх. от 06.10.2026 № 20/120175</t>
  </si>
  <si>
    <t>Ценовая информация № 3
вх. от 06.10.2026 № 20/120176</t>
  </si>
  <si>
    <t xml:space="preserve">По запросу о предоставлении ценовой информации, размещенному в ЕИС, № 0273100000126000476 </t>
  </si>
  <si>
    <t>не применяется</t>
  </si>
  <si>
    <t>отсутствует</t>
  </si>
  <si>
    <t>п. 2.23</t>
  </si>
  <si>
    <t>62.02.30.000</t>
  </si>
  <si>
    <t>797.004Ф0797.25.Э.161474.26</t>
  </si>
  <si>
    <t>Установлено</t>
  </si>
  <si>
    <t>Приложение 2 (Обоснование НМЦК)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</si>
</sst>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Calibri"/>
      <family val="2"/>
      <scheme val="minor"/>
    </font>
    <font>
      <sz val="9"/>
      <name val="Times New Roman"/>
      <family val="1"/>
      <charset val="204"/>
    </font>
    <font>
      <b/>
      <sz val="9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5" fillId="2" borderId="0" xfId="0" applyFont="1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4" fontId="5" fillId="2" borderId="0" xfId="0" applyNumberFormat="1" applyFont="1" applyFill="1"/>
    <xf numFmtId="4" fontId="8" fillId="0" borderId="8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4" fontId="13" fillId="2" borderId="0" xfId="0" applyNumberFormat="1" applyFont="1" applyFill="1" applyAlignment="1">
      <alignment horizontal="center" vertical="center" wrapText="1"/>
    </xf>
    <xf numFmtId="4" fontId="15" fillId="2" borderId="0" xfId="0" applyNumberFormat="1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2" borderId="0" xfId="0" applyFont="1" applyFill="1"/>
    <xf numFmtId="4" fontId="17" fillId="0" borderId="1" xfId="0" applyNumberFormat="1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" fontId="17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14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1133476</xdr:colOff>
      <xdr:row>5</xdr:row>
      <xdr:rowOff>695324</xdr:rowOff>
    </xdr:from>
    <xdr:to>
      <xdr:col>26</xdr:col>
      <xdr:colOff>1228725</xdr:colOff>
      <xdr:row>5</xdr:row>
      <xdr:rowOff>848781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9907251" y="1819274"/>
          <a:ext cx="95249" cy="153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"/>
  <sheetViews>
    <sheetView tabSelected="1" zoomScale="90" zoomScaleNormal="90" zoomScaleSheetLayoutView="110" workbookViewId="0">
      <selection activeCell="B10" sqref="B10"/>
    </sheetView>
  </sheetViews>
  <sheetFormatPr defaultColWidth="9.140625" defaultRowHeight="18.75" x14ac:dyDescent="0.3"/>
  <cols>
    <col min="1" max="1" width="6.140625" style="1" customWidth="1"/>
    <col min="2" max="2" width="46" style="2" customWidth="1"/>
    <col min="3" max="3" width="13.7109375" style="2" customWidth="1"/>
    <col min="4" max="4" width="14.140625" style="2" customWidth="1"/>
    <col min="5" max="5" width="13.5703125" style="2" customWidth="1"/>
    <col min="6" max="6" width="20.42578125" style="2" customWidth="1"/>
    <col min="7" max="8" width="15.42578125" style="1" customWidth="1"/>
    <col min="9" max="9" width="15.140625" style="1" customWidth="1"/>
    <col min="10" max="10" width="12.7109375" style="1" customWidth="1"/>
    <col min="11" max="11" width="17.7109375" style="1" customWidth="1"/>
    <col min="12" max="12" width="14.140625" style="1" customWidth="1"/>
    <col min="13" max="13" width="15.42578125" style="1" customWidth="1"/>
    <col min="14" max="14" width="12.7109375" style="1" customWidth="1"/>
    <col min="15" max="15" width="17.28515625" style="1" customWidth="1"/>
    <col min="16" max="17" width="18.85546875" style="1" customWidth="1"/>
    <col min="18" max="18" width="10.5703125" style="1" customWidth="1"/>
    <col min="19" max="19" width="12.7109375" style="1" customWidth="1"/>
    <col min="20" max="20" width="12.7109375" style="3" customWidth="1"/>
    <col min="21" max="21" width="12.7109375" style="1" customWidth="1"/>
    <col min="22" max="22" width="17" style="1" customWidth="1"/>
    <col min="23" max="23" width="15.7109375" style="3" customWidth="1"/>
    <col min="24" max="24" width="10.7109375" style="1" customWidth="1"/>
    <col min="25" max="25" width="16.140625" style="1" customWidth="1"/>
    <col min="26" max="26" width="15" style="1" customWidth="1"/>
    <col min="27" max="27" width="12.5703125" style="1" customWidth="1"/>
    <col min="28" max="28" width="14.140625" style="1" customWidth="1"/>
    <col min="29" max="29" width="9.140625" style="1"/>
    <col min="30" max="30" width="14.5703125" style="1" bestFit="1" customWidth="1"/>
    <col min="31" max="16384" width="9.140625" style="1"/>
  </cols>
  <sheetData>
    <row r="1" spans="1:28" ht="27" customHeight="1" x14ac:dyDescent="0.25">
      <c r="A1" s="53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28" ht="36.75" customHeight="1" x14ac:dyDescent="0.3">
      <c r="A2" s="54" t="s">
        <v>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2"/>
    </row>
    <row r="3" spans="1:28" ht="29.25" customHeight="1" x14ac:dyDescent="0.25">
      <c r="A3" s="7"/>
      <c r="B3" s="65" t="s">
        <v>33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</row>
    <row r="4" spans="1:28" ht="43.5" customHeight="1" x14ac:dyDescent="0.25">
      <c r="A4" s="38" t="s">
        <v>0</v>
      </c>
      <c r="B4" s="38" t="s">
        <v>17</v>
      </c>
      <c r="C4" s="39" t="s">
        <v>23</v>
      </c>
      <c r="D4" s="39"/>
      <c r="E4" s="39"/>
      <c r="F4" s="58" t="s">
        <v>8</v>
      </c>
      <c r="G4" s="59"/>
      <c r="H4" s="60"/>
      <c r="I4" s="39" t="s">
        <v>1</v>
      </c>
      <c r="J4" s="39"/>
      <c r="K4" s="39"/>
      <c r="L4" s="39"/>
      <c r="M4" s="39"/>
      <c r="N4" s="39"/>
      <c r="O4" s="55" t="s">
        <v>16</v>
      </c>
      <c r="P4" s="39" t="s">
        <v>22</v>
      </c>
      <c r="Q4" s="55" t="s">
        <v>32</v>
      </c>
      <c r="R4" s="39" t="s">
        <v>10</v>
      </c>
      <c r="S4" s="39" t="s">
        <v>5</v>
      </c>
      <c r="T4" s="39" t="s">
        <v>6</v>
      </c>
      <c r="U4" s="39" t="s">
        <v>7</v>
      </c>
      <c r="V4" s="39" t="s">
        <v>15</v>
      </c>
      <c r="W4" s="39" t="s">
        <v>14</v>
      </c>
      <c r="X4" s="39" t="s">
        <v>24</v>
      </c>
      <c r="Y4" s="49" t="s">
        <v>9</v>
      </c>
      <c r="Z4" s="50"/>
      <c r="AA4" s="39" t="s">
        <v>4</v>
      </c>
      <c r="AB4" s="39" t="s">
        <v>3</v>
      </c>
    </row>
    <row r="5" spans="1:28" ht="25.5" customHeight="1" x14ac:dyDescent="0.25">
      <c r="A5" s="38"/>
      <c r="B5" s="38"/>
      <c r="C5" s="39"/>
      <c r="D5" s="39"/>
      <c r="E5" s="39"/>
      <c r="F5" s="61"/>
      <c r="G5" s="62"/>
      <c r="H5" s="63"/>
      <c r="I5" s="46" t="s">
        <v>42</v>
      </c>
      <c r="J5" s="47"/>
      <c r="K5" s="47"/>
      <c r="L5" s="47"/>
      <c r="M5" s="47"/>
      <c r="N5" s="48"/>
      <c r="O5" s="56"/>
      <c r="P5" s="39"/>
      <c r="Q5" s="56"/>
      <c r="R5" s="39"/>
      <c r="S5" s="39"/>
      <c r="T5" s="39"/>
      <c r="U5" s="39"/>
      <c r="V5" s="39"/>
      <c r="W5" s="39"/>
      <c r="X5" s="39"/>
      <c r="Y5" s="51"/>
      <c r="Z5" s="52"/>
      <c r="AA5" s="39"/>
      <c r="AB5" s="39"/>
    </row>
    <row r="6" spans="1:28" ht="44.25" customHeight="1" x14ac:dyDescent="0.25">
      <c r="A6" s="38"/>
      <c r="B6" s="38"/>
      <c r="C6" s="39"/>
      <c r="D6" s="39"/>
      <c r="E6" s="39"/>
      <c r="F6" s="38" t="s">
        <v>21</v>
      </c>
      <c r="G6" s="39" t="s">
        <v>29</v>
      </c>
      <c r="H6" s="55" t="s">
        <v>31</v>
      </c>
      <c r="I6" s="39" t="s">
        <v>39</v>
      </c>
      <c r="J6" s="39"/>
      <c r="K6" s="39" t="s">
        <v>40</v>
      </c>
      <c r="L6" s="39"/>
      <c r="M6" s="39" t="s">
        <v>41</v>
      </c>
      <c r="N6" s="39"/>
      <c r="O6" s="56"/>
      <c r="P6" s="39"/>
      <c r="Q6" s="56"/>
      <c r="R6" s="39"/>
      <c r="S6" s="41"/>
      <c r="T6" s="41"/>
      <c r="U6" s="41"/>
      <c r="V6" s="41"/>
      <c r="W6" s="41"/>
      <c r="X6" s="39"/>
      <c r="Y6" s="39" t="s">
        <v>18</v>
      </c>
      <c r="Z6" s="39" t="s">
        <v>20</v>
      </c>
      <c r="AA6" s="39"/>
      <c r="AB6" s="39"/>
    </row>
    <row r="7" spans="1:28" ht="38.25" customHeight="1" x14ac:dyDescent="0.25">
      <c r="A7" s="38"/>
      <c r="B7" s="38"/>
      <c r="C7" s="12" t="s">
        <v>11</v>
      </c>
      <c r="D7" s="12" t="s">
        <v>13</v>
      </c>
      <c r="E7" s="12" t="s">
        <v>12</v>
      </c>
      <c r="F7" s="38"/>
      <c r="G7" s="39"/>
      <c r="H7" s="64"/>
      <c r="I7" s="15" t="s">
        <v>25</v>
      </c>
      <c r="J7" s="15" t="s">
        <v>26</v>
      </c>
      <c r="K7" s="23" t="s">
        <v>25</v>
      </c>
      <c r="L7" s="23" t="s">
        <v>26</v>
      </c>
      <c r="M7" s="23" t="s">
        <v>25</v>
      </c>
      <c r="N7" s="23" t="s">
        <v>26</v>
      </c>
      <c r="O7" s="57"/>
      <c r="P7" s="39"/>
      <c r="Q7" s="57"/>
      <c r="R7" s="39"/>
      <c r="S7" s="41"/>
      <c r="T7" s="41"/>
      <c r="U7" s="41"/>
      <c r="V7" s="41"/>
      <c r="W7" s="41"/>
      <c r="X7" s="39"/>
      <c r="Y7" s="39"/>
      <c r="Z7" s="39"/>
      <c r="AA7" s="39"/>
      <c r="AB7" s="39"/>
    </row>
    <row r="8" spans="1:28" s="4" customFormat="1" ht="22.5" customHeight="1" x14ac:dyDescent="0.25">
      <c r="A8" s="12">
        <v>1</v>
      </c>
      <c r="B8" s="30">
        <v>2</v>
      </c>
      <c r="C8" s="12">
        <v>3</v>
      </c>
      <c r="D8" s="12">
        <v>4</v>
      </c>
      <c r="E8" s="22">
        <v>5</v>
      </c>
      <c r="F8" s="30">
        <v>6</v>
      </c>
      <c r="G8" s="22">
        <v>7</v>
      </c>
      <c r="H8" s="34">
        <v>8</v>
      </c>
      <c r="I8" s="30">
        <v>9</v>
      </c>
      <c r="J8" s="34">
        <v>10</v>
      </c>
      <c r="K8" s="34">
        <v>11</v>
      </c>
      <c r="L8" s="34">
        <v>12</v>
      </c>
      <c r="M8" s="30">
        <v>13</v>
      </c>
      <c r="N8" s="34">
        <v>14</v>
      </c>
      <c r="O8" s="34">
        <v>15</v>
      </c>
      <c r="P8" s="30">
        <v>16</v>
      </c>
      <c r="Q8" s="34">
        <v>17</v>
      </c>
      <c r="R8" s="34">
        <v>18</v>
      </c>
      <c r="S8" s="34">
        <v>19</v>
      </c>
      <c r="T8" s="30">
        <v>20</v>
      </c>
      <c r="U8" s="34">
        <v>21</v>
      </c>
      <c r="V8" s="34">
        <v>22</v>
      </c>
      <c r="W8" s="30">
        <v>23</v>
      </c>
      <c r="X8" s="34">
        <v>24</v>
      </c>
      <c r="Y8" s="34">
        <v>25</v>
      </c>
      <c r="Z8" s="34">
        <v>26</v>
      </c>
      <c r="AA8" s="30">
        <v>27</v>
      </c>
      <c r="AB8" s="34">
        <v>28</v>
      </c>
    </row>
    <row r="9" spans="1:28" s="25" customFormat="1" ht="78" customHeight="1" x14ac:dyDescent="0.2">
      <c r="A9" s="29">
        <v>1</v>
      </c>
      <c r="B9" s="31" t="s">
        <v>34</v>
      </c>
      <c r="C9" s="28" t="s">
        <v>48</v>
      </c>
      <c r="D9" s="28" t="s">
        <v>30</v>
      </c>
      <c r="E9" s="28" t="s">
        <v>30</v>
      </c>
      <c r="F9" s="28" t="s">
        <v>43</v>
      </c>
      <c r="G9" s="28" t="s">
        <v>45</v>
      </c>
      <c r="H9" s="28" t="s">
        <v>43</v>
      </c>
      <c r="I9" s="32">
        <v>68318672.939999998</v>
      </c>
      <c r="J9" s="32">
        <f>ROUND((I9*X9),2)</f>
        <v>68318672.939999998</v>
      </c>
      <c r="K9" s="32">
        <v>65665520.590000004</v>
      </c>
      <c r="L9" s="32">
        <f>ROUND((K9*X9),2)</f>
        <v>65665520.590000004</v>
      </c>
      <c r="M9" s="32">
        <v>66992096.759999998</v>
      </c>
      <c r="N9" s="32">
        <f>ROUND((M9*X9),2)</f>
        <v>66992096.759999998</v>
      </c>
      <c r="O9" s="32">
        <f>ROUND(AVERAGE(I9,K9,M9),2)</f>
        <v>66992096.759999998</v>
      </c>
      <c r="P9" s="24" t="s">
        <v>44</v>
      </c>
      <c r="Q9" s="35" t="s">
        <v>44</v>
      </c>
      <c r="R9" s="28" t="s">
        <v>38</v>
      </c>
      <c r="S9" s="28" t="s">
        <v>46</v>
      </c>
      <c r="T9" s="28">
        <v>246</v>
      </c>
      <c r="U9" s="28">
        <v>225</v>
      </c>
      <c r="V9" s="36" t="s">
        <v>44</v>
      </c>
      <c r="W9" s="28" t="s">
        <v>47</v>
      </c>
      <c r="X9" s="28">
        <v>1</v>
      </c>
      <c r="Y9" s="26">
        <f>O9</f>
        <v>66992096.759999998</v>
      </c>
      <c r="Z9" s="26">
        <f>ROUND((X9*Y9),2)</f>
        <v>66992096.759999998</v>
      </c>
      <c r="AA9" s="26">
        <f>ROUND(_xlfn.STDEV.S(I9,K9,M9),2)</f>
        <v>1326576.18</v>
      </c>
      <c r="AB9" s="27">
        <f>ROUND((AA9/O9)*100,2)</f>
        <v>1.98</v>
      </c>
    </row>
    <row r="10" spans="1:28" s="25" customFormat="1" ht="75" customHeight="1" x14ac:dyDescent="0.2">
      <c r="A10" s="29">
        <v>2</v>
      </c>
      <c r="B10" s="31" t="s">
        <v>35</v>
      </c>
      <c r="C10" s="28" t="s">
        <v>48</v>
      </c>
      <c r="D10" s="28" t="s">
        <v>30</v>
      </c>
      <c r="E10" s="28" t="s">
        <v>30</v>
      </c>
      <c r="F10" s="28" t="s">
        <v>43</v>
      </c>
      <c r="G10" s="28" t="s">
        <v>45</v>
      </c>
      <c r="H10" s="28" t="s">
        <v>43</v>
      </c>
      <c r="I10" s="32">
        <v>49718406.009999998</v>
      </c>
      <c r="J10" s="32">
        <f t="shared" ref="J10:J12" si="0">ROUND((I10*X10),2)</f>
        <v>49718406.009999998</v>
      </c>
      <c r="K10" s="32">
        <v>46793793.890000001</v>
      </c>
      <c r="L10" s="32">
        <f t="shared" ref="L10:L12" si="1">ROUND((K10*X10),2)</f>
        <v>46793793.890000001</v>
      </c>
      <c r="M10" s="32">
        <v>48256099.950000003</v>
      </c>
      <c r="N10" s="32">
        <f t="shared" ref="N10:N12" si="2">ROUND((M10*X10),2)</f>
        <v>48256099.950000003</v>
      </c>
      <c r="O10" s="32">
        <f t="shared" ref="O10:O12" si="3">ROUND(AVERAGE(I10,K10,M10),2)</f>
        <v>48256099.950000003</v>
      </c>
      <c r="P10" s="35" t="s">
        <v>44</v>
      </c>
      <c r="Q10" s="35" t="s">
        <v>44</v>
      </c>
      <c r="R10" s="28" t="s">
        <v>38</v>
      </c>
      <c r="S10" s="28" t="s">
        <v>46</v>
      </c>
      <c r="T10" s="28">
        <v>246</v>
      </c>
      <c r="U10" s="28">
        <v>225</v>
      </c>
      <c r="V10" s="36" t="s">
        <v>44</v>
      </c>
      <c r="W10" s="28" t="s">
        <v>47</v>
      </c>
      <c r="X10" s="28">
        <v>1</v>
      </c>
      <c r="Y10" s="26">
        <f>O10</f>
        <v>48256099.950000003</v>
      </c>
      <c r="Z10" s="26">
        <f t="shared" ref="Z10:Z12" si="4">ROUND((X10*Y10),2)</f>
        <v>48256099.950000003</v>
      </c>
      <c r="AA10" s="26">
        <f>ROUND(_xlfn.STDEV.S(I10,K10,M10),2)</f>
        <v>1462306.06</v>
      </c>
      <c r="AB10" s="27">
        <f>ROUND((AA10/O10)*100,2)</f>
        <v>3.03</v>
      </c>
    </row>
    <row r="11" spans="1:28" s="25" customFormat="1" ht="84.75" customHeight="1" x14ac:dyDescent="0.2">
      <c r="A11" s="29">
        <v>3</v>
      </c>
      <c r="B11" s="31" t="s">
        <v>36</v>
      </c>
      <c r="C11" s="28" t="s">
        <v>48</v>
      </c>
      <c r="D11" s="28" t="s">
        <v>30</v>
      </c>
      <c r="E11" s="28" t="s">
        <v>30</v>
      </c>
      <c r="F11" s="28" t="s">
        <v>43</v>
      </c>
      <c r="G11" s="28" t="s">
        <v>45</v>
      </c>
      <c r="H11" s="28" t="s">
        <v>43</v>
      </c>
      <c r="I11" s="32">
        <v>22485154.129999999</v>
      </c>
      <c r="J11" s="32">
        <f t="shared" si="0"/>
        <v>22485154.129999999</v>
      </c>
      <c r="K11" s="32">
        <v>21603383.379999999</v>
      </c>
      <c r="L11" s="32">
        <f t="shared" si="1"/>
        <v>21603383.379999999</v>
      </c>
      <c r="M11" s="32">
        <v>21382940.690000001</v>
      </c>
      <c r="N11" s="32">
        <f t="shared" si="2"/>
        <v>21382940.690000001</v>
      </c>
      <c r="O11" s="32">
        <f t="shared" si="3"/>
        <v>21823826.07</v>
      </c>
      <c r="P11" s="35" t="s">
        <v>44</v>
      </c>
      <c r="Q11" s="35" t="s">
        <v>44</v>
      </c>
      <c r="R11" s="28" t="s">
        <v>38</v>
      </c>
      <c r="S11" s="28" t="s">
        <v>46</v>
      </c>
      <c r="T11" s="28">
        <v>246</v>
      </c>
      <c r="U11" s="28">
        <v>225</v>
      </c>
      <c r="V11" s="36" t="s">
        <v>44</v>
      </c>
      <c r="W11" s="28" t="s">
        <v>47</v>
      </c>
      <c r="X11" s="28">
        <v>1</v>
      </c>
      <c r="Y11" s="26">
        <f>O11</f>
        <v>21823826.07</v>
      </c>
      <c r="Z11" s="26">
        <f t="shared" si="4"/>
        <v>21823826.07</v>
      </c>
      <c r="AA11" s="26">
        <f>ROUND(_xlfn.STDEV.S(I11,K11,M11),2)</f>
        <v>583236.53</v>
      </c>
      <c r="AB11" s="27">
        <f>ROUND((AA11/O11)*100,2)</f>
        <v>2.67</v>
      </c>
    </row>
    <row r="12" spans="1:28" s="25" customFormat="1" ht="72" customHeight="1" x14ac:dyDescent="0.2">
      <c r="A12" s="29">
        <v>4</v>
      </c>
      <c r="B12" s="31" t="s">
        <v>37</v>
      </c>
      <c r="C12" s="28" t="s">
        <v>48</v>
      </c>
      <c r="D12" s="28" t="s">
        <v>30</v>
      </c>
      <c r="E12" s="28" t="s">
        <v>30</v>
      </c>
      <c r="F12" s="28" t="s">
        <v>43</v>
      </c>
      <c r="G12" s="28" t="s">
        <v>45</v>
      </c>
      <c r="H12" s="28" t="s">
        <v>43</v>
      </c>
      <c r="I12" s="32">
        <v>28155862.43</v>
      </c>
      <c r="J12" s="32">
        <f t="shared" si="0"/>
        <v>28155862.43</v>
      </c>
      <c r="K12" s="32">
        <v>26762007.850000001</v>
      </c>
      <c r="L12" s="32">
        <f t="shared" si="1"/>
        <v>26762007.850000001</v>
      </c>
      <c r="M12" s="32">
        <v>28434633.350000001</v>
      </c>
      <c r="N12" s="32">
        <f t="shared" si="2"/>
        <v>28434633.350000001</v>
      </c>
      <c r="O12" s="32">
        <f t="shared" si="3"/>
        <v>27784167.879999999</v>
      </c>
      <c r="P12" s="35" t="s">
        <v>44</v>
      </c>
      <c r="Q12" s="35" t="s">
        <v>44</v>
      </c>
      <c r="R12" s="28" t="s">
        <v>38</v>
      </c>
      <c r="S12" s="28" t="s">
        <v>46</v>
      </c>
      <c r="T12" s="28">
        <v>246</v>
      </c>
      <c r="U12" s="28">
        <v>225</v>
      </c>
      <c r="V12" s="36" t="s">
        <v>44</v>
      </c>
      <c r="W12" s="28" t="s">
        <v>47</v>
      </c>
      <c r="X12" s="28">
        <v>1</v>
      </c>
      <c r="Y12" s="26">
        <f>O12</f>
        <v>27784167.879999999</v>
      </c>
      <c r="Z12" s="26">
        <f t="shared" si="4"/>
        <v>27784167.879999999</v>
      </c>
      <c r="AA12" s="26">
        <f>ROUND(_xlfn.STDEV.S(I12,K12,M12),2)</f>
        <v>896123.12</v>
      </c>
      <c r="AB12" s="27">
        <f>ROUND((AA12/O12)*100,2)</f>
        <v>3.23</v>
      </c>
    </row>
    <row r="13" spans="1:28" s="5" customFormat="1" ht="30" customHeight="1" x14ac:dyDescent="0.25">
      <c r="A13" s="38" t="s">
        <v>2</v>
      </c>
      <c r="B13" s="40"/>
      <c r="C13" s="41"/>
      <c r="D13" s="41"/>
      <c r="E13" s="41"/>
      <c r="F13" s="41"/>
      <c r="G13" s="41"/>
      <c r="H13" s="33"/>
      <c r="I13" s="9"/>
      <c r="J13" s="8">
        <f>ROUND(SUM(J9:J12),2)</f>
        <v>168678095.50999999</v>
      </c>
      <c r="K13" s="8"/>
      <c r="L13" s="8">
        <f>ROUND(SUM(L9:L12),2)</f>
        <v>160824705.71000001</v>
      </c>
      <c r="M13" s="8"/>
      <c r="N13" s="8">
        <f>ROUND(SUM(N9:N12),2)</f>
        <v>165065770.75</v>
      </c>
      <c r="O13" s="8"/>
      <c r="P13" s="13"/>
      <c r="Q13" s="13"/>
      <c r="R13" s="10"/>
      <c r="S13" s="9"/>
      <c r="T13" s="9"/>
      <c r="U13" s="10"/>
      <c r="V13" s="11"/>
      <c r="W13" s="9"/>
      <c r="X13" s="9"/>
      <c r="Y13" s="8"/>
      <c r="Z13" s="17">
        <f>ROUND(SUM(Z9:Z12),2)</f>
        <v>164856190.66</v>
      </c>
      <c r="AA13" s="9"/>
      <c r="AB13" s="14"/>
    </row>
    <row r="14" spans="1:28" ht="29.25" customHeight="1" x14ac:dyDescent="0.25">
      <c r="A14" s="42" t="s">
        <v>27</v>
      </c>
      <c r="B14" s="42"/>
      <c r="C14" s="42"/>
      <c r="D14" s="42"/>
      <c r="E14" s="42"/>
      <c r="F14" s="43" t="s">
        <v>28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4"/>
    </row>
    <row r="15" spans="1:28" ht="18" customHeight="1" x14ac:dyDescent="0.4">
      <c r="P15" s="6"/>
      <c r="Q15" s="6"/>
      <c r="R15" s="6"/>
    </row>
    <row r="16" spans="1:28" ht="34.5" customHeight="1" x14ac:dyDescent="0.4">
      <c r="A16" s="45"/>
      <c r="B16" s="45"/>
      <c r="C16" s="18"/>
      <c r="D16" s="18"/>
      <c r="P16" s="6"/>
      <c r="Q16" s="6"/>
      <c r="R16" s="6"/>
    </row>
    <row r="17" spans="1:6" ht="40.5" customHeight="1" x14ac:dyDescent="0.3">
      <c r="A17" s="37"/>
      <c r="B17" s="37"/>
      <c r="C17" s="19"/>
      <c r="D17" s="20"/>
      <c r="F17" s="16"/>
    </row>
    <row r="18" spans="1:6" ht="28.5" customHeight="1" x14ac:dyDescent="0.3">
      <c r="A18" s="37"/>
      <c r="B18" s="37"/>
      <c r="C18" s="19"/>
      <c r="D18" s="20"/>
    </row>
    <row r="19" spans="1:6" ht="30" customHeight="1" x14ac:dyDescent="0.3">
      <c r="A19" s="37"/>
      <c r="B19" s="37"/>
      <c r="C19" s="19"/>
      <c r="D19" s="20"/>
    </row>
    <row r="20" spans="1:6" ht="18.75" customHeight="1" x14ac:dyDescent="0.3">
      <c r="A20" s="37"/>
      <c r="B20" s="37"/>
      <c r="C20" s="18"/>
      <c r="D20" s="21"/>
    </row>
  </sheetData>
  <autoFilter ref="A8:AB14"/>
  <mergeCells count="38">
    <mergeCell ref="A1:AB1"/>
    <mergeCell ref="A2:AA2"/>
    <mergeCell ref="O4:O7"/>
    <mergeCell ref="G6:G7"/>
    <mergeCell ref="F6:F7"/>
    <mergeCell ref="I4:N4"/>
    <mergeCell ref="I6:J6"/>
    <mergeCell ref="K6:L6"/>
    <mergeCell ref="M6:N6"/>
    <mergeCell ref="A4:A7"/>
    <mergeCell ref="W4:W7"/>
    <mergeCell ref="Y6:Y7"/>
    <mergeCell ref="F4:H5"/>
    <mergeCell ref="H6:H7"/>
    <mergeCell ref="Q4:Q7"/>
    <mergeCell ref="B3:AB3"/>
    <mergeCell ref="AB4:AB7"/>
    <mergeCell ref="A18:B18"/>
    <mergeCell ref="Y4:Z5"/>
    <mergeCell ref="S4:S7"/>
    <mergeCell ref="T4:T7"/>
    <mergeCell ref="U4:U7"/>
    <mergeCell ref="A19:B19"/>
    <mergeCell ref="A20:B20"/>
    <mergeCell ref="B4:B7"/>
    <mergeCell ref="C4:E6"/>
    <mergeCell ref="A13:G13"/>
    <mergeCell ref="A14:E14"/>
    <mergeCell ref="F14:AB14"/>
    <mergeCell ref="P4:P7"/>
    <mergeCell ref="R4:R7"/>
    <mergeCell ref="A16:B16"/>
    <mergeCell ref="A17:B17"/>
    <mergeCell ref="AA4:AA7"/>
    <mergeCell ref="X4:X7"/>
    <mergeCell ref="Z6:Z7"/>
    <mergeCell ref="I5:N5"/>
    <mergeCell ref="V4:V7"/>
  </mergeCells>
  <pageMargins left="0.25" right="0.25" top="0.75" bottom="0.75" header="0.3" footer="0.3"/>
  <pageSetup paperSize="9" scale="3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2026-10-13T14:49:35Z</dcterms:modified>
</cp:coreProperties>
</file>