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835"/>
  </bookViews>
  <sheets>
    <sheet name=" НМЦК " sheetId="4" r:id="rId1"/>
    <sheet name="Лист1" sheetId="5" r:id="rId2"/>
  </sheets>
  <definedNames>
    <definedName name="_xlnm._FilterDatabase" localSheetId="0" hidden="1">' НМЦК '!$A$10:$M$11</definedName>
  </definedNames>
  <calcPr calcId="152511" fullPrecision="0"/>
</workbook>
</file>

<file path=xl/calcChain.xml><?xml version="1.0" encoding="utf-8"?>
<calcChain xmlns="http://schemas.openxmlformats.org/spreadsheetml/2006/main">
  <c r="M12" i="4" l="1"/>
  <c r="M11" i="4" l="1"/>
  <c r="M13" i="4" l="1"/>
  <c r="M14" i="4"/>
  <c r="K12" i="4"/>
  <c r="J12" i="4"/>
  <c r="J13" i="4"/>
  <c r="K13" i="4" s="1"/>
  <c r="J14" i="4"/>
  <c r="K14" i="4" s="1"/>
  <c r="I12" i="4"/>
  <c r="L12" i="4" s="1"/>
  <c r="I13" i="4"/>
  <c r="L13" i="4" s="1"/>
  <c r="I14" i="4"/>
  <c r="L14" i="4" s="1"/>
  <c r="I11" i="4" l="1"/>
  <c r="L11" i="4" s="1"/>
  <c r="M15" i="4" l="1"/>
  <c r="L18" i="4" s="1"/>
  <c r="J11" i="4"/>
  <c r="K11" i="4" l="1"/>
</calcChain>
</file>

<file path=xl/sharedStrings.xml><?xml version="1.0" encoding="utf-8"?>
<sst xmlns="http://schemas.openxmlformats.org/spreadsheetml/2006/main" count="38" uniqueCount="31">
  <si>
    <t>Ед. изм.</t>
  </si>
  <si>
    <t>КП №1</t>
  </si>
  <si>
    <t xml:space="preserve">КП №2  </t>
  </si>
  <si>
    <t xml:space="preserve">КП №3 </t>
  </si>
  <si>
    <t>Обоснование начальной (максимальной) цены контракта</t>
  </si>
  <si>
    <t>Расчет начальной (максимальной) цены контракта:</t>
  </si>
  <si>
    <t>рублей</t>
  </si>
  <si>
    <t>Среднее квадратичное отклонение</t>
  </si>
  <si>
    <t>Средняя арифметическая цена за единицу,  руб.</t>
  </si>
  <si>
    <t>ИТОГО:</t>
  </si>
  <si>
    <t>Наименование товара, услуги (работы)</t>
  </si>
  <si>
    <t>ОКПД2/КТРУ</t>
  </si>
  <si>
    <t xml:space="preserve">Кол-во </t>
  </si>
  <si>
    <t xml:space="preserve">Цена за единицу, руб. </t>
  </si>
  <si>
    <t>Начальная (максимальна) цена контракта, руб.</t>
  </si>
  <si>
    <t>Коэффициент  вариации цен, %</t>
  </si>
  <si>
    <r>
      <t xml:space="preserve">Обоснование начальной (максимальной) цены контракта произведено методом </t>
    </r>
    <r>
      <rPr>
        <sz val="12"/>
        <color theme="1"/>
        <rFont val="Times New Roman"/>
        <family val="1"/>
        <charset val="204"/>
      </rPr>
      <t xml:space="preserve">сопоставимых рыночных цен (анализ рынка) на основании цен из представленных коммерческих предложений. </t>
    </r>
  </si>
  <si>
    <r>
      <rPr>
        <b/>
        <sz val="12"/>
        <color theme="1"/>
        <rFont val="Times New Roman"/>
        <family val="1"/>
        <charset val="204"/>
      </rPr>
      <t>Основные характеристики объекта закупки</t>
    </r>
    <r>
      <rPr>
        <sz val="12"/>
        <color theme="1"/>
        <rFont val="Times New Roman"/>
        <family val="1"/>
        <charset val="204"/>
      </rPr>
      <t xml:space="preserve">: в соответствии с описанием объекта закупки </t>
    </r>
  </si>
  <si>
    <t xml:space="preserve">На основании проведенного анализа рынка и расчетов, Заказчик принимает решение о выборе минимальной цены контракта в сумме:  </t>
  </si>
  <si>
    <t>Минимальная Начальная цена контракта, руб.</t>
  </si>
  <si>
    <t>усл.ед.</t>
  </si>
  <si>
    <t>Оказание услуг по сопровождению МИС «Ариадна» по тарифному плану «Базовый» 2027</t>
  </si>
  <si>
    <t>Оказание услуг по передаче неисключительных пользовательских прав на обновленные модули МИС «Ариадна» 2027</t>
  </si>
  <si>
    <t>62.09.20.190</t>
  </si>
  <si>
    <t>58.29.50.000</t>
  </si>
  <si>
    <t>Дата подготовки обоснования НМЦК: 28.09.2026 года</t>
  </si>
  <si>
    <r>
      <rPr>
        <b/>
        <sz val="12"/>
        <rFont val="Times New Roman"/>
        <family val="1"/>
        <charset val="204"/>
      </rPr>
      <t>Расчет НМЦК:</t>
    </r>
    <r>
      <rPr>
        <sz val="12"/>
        <color theme="1"/>
        <rFont val="Times New Roman"/>
        <family val="1"/>
        <charset val="204"/>
      </rPr>
      <t xml:space="preserve"> Обоснование НМЦК выполнено в соответствии с требованиями статьи 22 Федерального закона от 05 апреля 2013 года № 44-ФЗ «О контрактной системе в сфере закупок товаров, работ, услуг для обеспечения государственных и муниципальных нужд» и приказа министерства экономического развития Российской Федерации от 02 октября 2013 года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</t>
    </r>
  </si>
  <si>
    <t>правомерность установления НМЦК, исходя из наименьшей цены товара, указанной в коммерческом предложении, что подтверждается позицией Минфина России в письме от 08.09.2017г. № 24-01-09/58179, письмами Минэкономразвития России, Коллегией счетной палаты РФ, утвердившей Методические рекомендации по проведению аудита в сфере закупок № 15К (961) от 21.03.2014, в которых прямо предусмотрено, что завышение НМЦК необходимо квалифицировать как неэффективное использование бюджетных средств.</t>
  </si>
  <si>
    <r>
      <rPr>
        <b/>
        <sz val="12"/>
        <rFont val="Times New Roman"/>
        <family val="1"/>
        <charset val="204"/>
      </rPr>
      <t>Объект закупки:</t>
    </r>
    <r>
      <rPr>
        <sz val="12"/>
        <rFont val="Times New Roman"/>
        <family val="1"/>
        <charset val="204"/>
      </rPr>
      <t xml:space="preserve"> Оказание услугпо предоставлению простого (неисключительного) права на получение обновлений эксплуатируемого программного продукта медицинской информационной системы «Ариадна» (МИС «Ариадна»), а также на оказание услуг по сопровождению и технической поддержке МИС «Ариадна»</t>
    </r>
  </si>
  <si>
    <t>Оказание услуг по передаче неисключительных пользовательских прав на обновленные модули МИС «Ариадна» 2028</t>
  </si>
  <si>
    <t>Оказание услуг по сопровождению МИС «Ариадна» по тарифному плану «Базовый»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</si>
</sst>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Calibri"/>
      <family val="2"/>
      <scheme val="minor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/>
    <xf numFmtId="2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/>
    <xf numFmtId="164" fontId="4" fillId="0" borderId="0" xfId="0" applyNumberFormat="1" applyFont="1" applyFill="1" applyBorder="1" applyAlignment="1">
      <alignment horizontal="justify" vertical="center" wrapText="1"/>
    </xf>
    <xf numFmtId="164" fontId="2" fillId="0" borderId="0" xfId="0" applyNumberFormat="1" applyFont="1" applyFill="1" applyBorder="1" applyAlignment="1">
      <alignment horizontal="justify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8" fillId="0" borderId="0" xfId="0" applyFont="1" applyFill="1"/>
    <xf numFmtId="0" fontId="8" fillId="0" borderId="0" xfId="0" applyFont="1" applyFill="1" applyAlignment="1">
      <alignment horizontal="center" vertical="center"/>
    </xf>
    <xf numFmtId="2" fontId="8" fillId="0" borderId="0" xfId="0" applyNumberFormat="1" applyFont="1" applyFill="1"/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164" fontId="9" fillId="0" borderId="5" xfId="0" applyNumberFormat="1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justify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justify" vertical="center" wrapText="1"/>
    </xf>
    <xf numFmtId="164" fontId="4" fillId="0" borderId="4" xfId="0" applyNumberFormat="1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justify" vertical="center" wrapText="1"/>
    </xf>
    <xf numFmtId="0" fontId="7" fillId="0" border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6543675"/>
          <a:ext cx="7524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6543675"/>
          <a:ext cx="7524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6543675"/>
          <a:ext cx="7524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6543675"/>
          <a:ext cx="7524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6543675"/>
          <a:ext cx="7524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topLeftCell="A4" workbookViewId="0">
      <selection activeCell="G13" sqref="G13"/>
    </sheetView>
  </sheetViews>
  <sheetFormatPr defaultColWidth="9.140625" defaultRowHeight="15" x14ac:dyDescent="0.25"/>
  <cols>
    <col min="1" max="1" width="3.140625" style="1" customWidth="1"/>
    <col min="2" max="2" width="22.85546875" style="1" customWidth="1"/>
    <col min="3" max="3" width="20.42578125" style="3" customWidth="1"/>
    <col min="4" max="4" width="9" style="1" bestFit="1" customWidth="1"/>
    <col min="5" max="5" width="6.7109375" style="1" customWidth="1"/>
    <col min="6" max="6" width="11.7109375" style="2" customWidth="1"/>
    <col min="7" max="7" width="12.140625" style="1" customWidth="1"/>
    <col min="8" max="8" width="13.28515625" style="1" bestFit="1" customWidth="1"/>
    <col min="9" max="9" width="11.85546875" style="1" customWidth="1"/>
    <col min="10" max="10" width="12.28515625" style="1" customWidth="1"/>
    <col min="11" max="11" width="10.85546875" style="1" customWidth="1"/>
    <col min="12" max="13" width="13" style="1" customWidth="1"/>
    <col min="14" max="16384" width="9.140625" style="1"/>
  </cols>
  <sheetData>
    <row r="1" spans="1:13" ht="15.75" x14ac:dyDescent="0.25">
      <c r="A1" s="45" t="s">
        <v>4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3" ht="15.7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3" ht="55.5" customHeight="1" x14ac:dyDescent="0.25">
      <c r="A3" s="44" t="s">
        <v>28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75" customHeight="1" x14ac:dyDescent="0.25">
      <c r="A4" s="34" t="s">
        <v>17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3" ht="68.25" customHeight="1" x14ac:dyDescent="0.25">
      <c r="A5" s="50" t="s">
        <v>26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ht="30" customHeight="1" x14ac:dyDescent="0.25">
      <c r="A6" s="41" t="s">
        <v>16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</row>
    <row r="7" spans="1:13" ht="15.75" x14ac:dyDescent="0.25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s="4" customFormat="1" ht="15" customHeight="1" x14ac:dyDescent="0.25">
      <c r="A8" s="46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1"/>
    </row>
    <row r="9" spans="1:13" s="4" customFormat="1" ht="51.75" customHeight="1" x14ac:dyDescent="0.25">
      <c r="A9" s="48">
        <v>1</v>
      </c>
      <c r="B9" s="48" t="s">
        <v>10</v>
      </c>
      <c r="C9" s="48" t="s">
        <v>11</v>
      </c>
      <c r="D9" s="39" t="s">
        <v>0</v>
      </c>
      <c r="E9" s="39" t="s">
        <v>12</v>
      </c>
      <c r="F9" s="20" t="s">
        <v>1</v>
      </c>
      <c r="G9" s="20" t="s">
        <v>2</v>
      </c>
      <c r="H9" s="20" t="s">
        <v>3</v>
      </c>
      <c r="I9" s="35" t="s">
        <v>8</v>
      </c>
      <c r="J9" s="37" t="s">
        <v>7</v>
      </c>
      <c r="K9" s="37" t="s">
        <v>15</v>
      </c>
      <c r="L9" s="42" t="s">
        <v>14</v>
      </c>
      <c r="M9" s="42" t="s">
        <v>19</v>
      </c>
    </row>
    <row r="10" spans="1:13" s="4" customFormat="1" ht="38.25" x14ac:dyDescent="0.25">
      <c r="A10" s="48"/>
      <c r="B10" s="48"/>
      <c r="C10" s="48"/>
      <c r="D10" s="40"/>
      <c r="E10" s="40"/>
      <c r="F10" s="21" t="s">
        <v>13</v>
      </c>
      <c r="G10" s="21" t="s">
        <v>13</v>
      </c>
      <c r="H10" s="21" t="s">
        <v>13</v>
      </c>
      <c r="I10" s="36"/>
      <c r="J10" s="38"/>
      <c r="K10" s="38"/>
      <c r="L10" s="43"/>
      <c r="M10" s="43"/>
    </row>
    <row r="11" spans="1:13" s="4" customFormat="1" ht="48" x14ac:dyDescent="0.25">
      <c r="A11" s="22">
        <v>1</v>
      </c>
      <c r="B11" s="27" t="s">
        <v>21</v>
      </c>
      <c r="C11" s="28" t="s">
        <v>23</v>
      </c>
      <c r="D11" s="29" t="s">
        <v>20</v>
      </c>
      <c r="E11" s="29">
        <v>12</v>
      </c>
      <c r="F11" s="30">
        <v>53685</v>
      </c>
      <c r="G11" s="30">
        <v>53319</v>
      </c>
      <c r="H11" s="31">
        <v>54000</v>
      </c>
      <c r="I11" s="23">
        <f>(F11+G11+H11)/3</f>
        <v>53668</v>
      </c>
      <c r="J11" s="19">
        <f t="shared" ref="J11:J14" si="0">STDEV(F11,G11,H11)</f>
        <v>340.82</v>
      </c>
      <c r="K11" s="19">
        <f t="shared" ref="K11:K14" si="1">J11/I11*100</f>
        <v>0.64</v>
      </c>
      <c r="L11" s="19">
        <f>I11*E11</f>
        <v>644016</v>
      </c>
      <c r="M11" s="19">
        <f>MIN(F11:H11)*E11</f>
        <v>639828</v>
      </c>
    </row>
    <row r="12" spans="1:13" s="4" customFormat="1" ht="60" x14ac:dyDescent="0.25">
      <c r="A12" s="32">
        <v>2</v>
      </c>
      <c r="B12" s="27" t="s">
        <v>22</v>
      </c>
      <c r="C12" s="28" t="s">
        <v>24</v>
      </c>
      <c r="D12" s="29" t="s">
        <v>20</v>
      </c>
      <c r="E12" s="29">
        <v>12</v>
      </c>
      <c r="F12" s="30">
        <v>124520</v>
      </c>
      <c r="G12" s="30">
        <v>124411</v>
      </c>
      <c r="H12" s="31">
        <v>124725</v>
      </c>
      <c r="I12" s="23">
        <f t="shared" ref="I12:I14" si="2">(F12+G12+H12)/3</f>
        <v>124552</v>
      </c>
      <c r="J12" s="19">
        <f t="shared" si="0"/>
        <v>159.43</v>
      </c>
      <c r="K12" s="19">
        <f t="shared" si="1"/>
        <v>0.13</v>
      </c>
      <c r="L12" s="19">
        <f t="shared" ref="L12:L14" si="3">I12*E12</f>
        <v>1494624</v>
      </c>
      <c r="M12" s="19">
        <f>MIN(F12:H12)*E12</f>
        <v>1492932</v>
      </c>
    </row>
    <row r="13" spans="1:13" s="4" customFormat="1" ht="48" x14ac:dyDescent="0.25">
      <c r="A13" s="32">
        <v>3</v>
      </c>
      <c r="B13" s="27" t="s">
        <v>30</v>
      </c>
      <c r="C13" s="28" t="s">
        <v>23</v>
      </c>
      <c r="D13" s="29" t="s">
        <v>20</v>
      </c>
      <c r="E13" s="29">
        <v>12</v>
      </c>
      <c r="F13" s="30">
        <v>58727.1</v>
      </c>
      <c r="G13" s="30">
        <v>58650.9</v>
      </c>
      <c r="H13" s="31">
        <v>58875</v>
      </c>
      <c r="I13" s="23">
        <f t="shared" si="2"/>
        <v>58751</v>
      </c>
      <c r="J13" s="19">
        <f t="shared" si="0"/>
        <v>113.95</v>
      </c>
      <c r="K13" s="19">
        <f t="shared" si="1"/>
        <v>0.19</v>
      </c>
      <c r="L13" s="19">
        <f t="shared" si="3"/>
        <v>705012</v>
      </c>
      <c r="M13" s="19">
        <f t="shared" ref="M12:M14" si="4">MIN(F13:H13)*E13</f>
        <v>703810.8</v>
      </c>
    </row>
    <row r="14" spans="1:13" s="7" customFormat="1" ht="60" x14ac:dyDescent="0.25">
      <c r="A14" s="32">
        <v>4</v>
      </c>
      <c r="B14" s="27" t="s">
        <v>29</v>
      </c>
      <c r="C14" s="28" t="s">
        <v>24</v>
      </c>
      <c r="D14" s="29" t="s">
        <v>20</v>
      </c>
      <c r="E14" s="29">
        <v>12</v>
      </c>
      <c r="F14" s="30">
        <v>137011.9</v>
      </c>
      <c r="G14" s="30">
        <v>136852.1</v>
      </c>
      <c r="H14" s="31">
        <v>137175</v>
      </c>
      <c r="I14" s="23">
        <f t="shared" si="2"/>
        <v>137013</v>
      </c>
      <c r="J14" s="19">
        <f t="shared" si="0"/>
        <v>161.44999999999999</v>
      </c>
      <c r="K14" s="19">
        <f t="shared" si="1"/>
        <v>0.12</v>
      </c>
      <c r="L14" s="19">
        <f t="shared" si="3"/>
        <v>1644156</v>
      </c>
      <c r="M14" s="19">
        <f t="shared" si="4"/>
        <v>1642225.2</v>
      </c>
    </row>
    <row r="15" spans="1:13" s="7" customFormat="1" ht="15.75" x14ac:dyDescent="0.25">
      <c r="A15" s="14"/>
      <c r="B15" s="24" t="s">
        <v>9</v>
      </c>
      <c r="C15" s="15"/>
      <c r="D15" s="16"/>
      <c r="E15" s="16"/>
      <c r="F15" s="17"/>
      <c r="G15" s="18"/>
      <c r="H15" s="18"/>
      <c r="I15" s="18"/>
      <c r="J15" s="18"/>
      <c r="K15" s="18"/>
      <c r="L15" s="19"/>
      <c r="M15" s="19">
        <f>SUM(M11:M14)</f>
        <v>4478796</v>
      </c>
    </row>
    <row r="16" spans="1:13" s="7" customFormat="1" ht="15.75" x14ac:dyDescent="0.25">
      <c r="D16" s="8"/>
    </row>
    <row r="17" spans="1:13" s="7" customFormat="1" ht="15.75" customHeight="1" x14ac:dyDescent="0.25">
      <c r="D17" s="8"/>
    </row>
    <row r="18" spans="1:13" s="7" customFormat="1" ht="15" customHeight="1" x14ac:dyDescent="0.25">
      <c r="A18" s="44" t="s">
        <v>18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26">
        <f>M15</f>
        <v>4478796</v>
      </c>
      <c r="M18" s="25" t="s">
        <v>6</v>
      </c>
    </row>
    <row r="19" spans="1:13" s="10" customFormat="1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7"/>
    </row>
    <row r="20" spans="1:13" s="13" customFormat="1" ht="15.75" x14ac:dyDescent="0.25">
      <c r="A20" s="10"/>
      <c r="B20" s="10"/>
      <c r="C20" s="10"/>
      <c r="D20" s="10"/>
      <c r="E20" s="10"/>
      <c r="F20" s="12"/>
      <c r="G20" s="10"/>
      <c r="H20" s="10"/>
      <c r="I20" s="10"/>
      <c r="J20" s="10"/>
      <c r="K20" s="10"/>
      <c r="L20" s="10"/>
      <c r="M20" s="10"/>
    </row>
    <row r="21" spans="1:13" s="10" customFormat="1" ht="15.75" x14ac:dyDescent="0.25">
      <c r="A21" s="33" t="s">
        <v>25</v>
      </c>
      <c r="B21" s="33"/>
      <c r="C21" s="33"/>
      <c r="D21" s="33"/>
      <c r="E21" s="33"/>
      <c r="F21" s="33"/>
      <c r="G21" s="33"/>
      <c r="H21" s="33"/>
      <c r="I21" s="33"/>
      <c r="J21" s="33"/>
      <c r="K21" s="13"/>
      <c r="L21" s="13"/>
      <c r="M21" s="13"/>
    </row>
    <row r="22" spans="1:13" s="10" customFormat="1" ht="15.75" x14ac:dyDescent="0.25">
      <c r="C22" s="11"/>
      <c r="F22" s="12"/>
    </row>
    <row r="23" spans="1:13" ht="15.75" x14ac:dyDescent="0.25">
      <c r="A23" s="10"/>
      <c r="B23" s="10"/>
      <c r="C23" s="11"/>
      <c r="D23" s="10"/>
      <c r="E23" s="10"/>
      <c r="F23" s="12"/>
      <c r="G23" s="10"/>
      <c r="H23" s="10"/>
      <c r="I23" s="10"/>
      <c r="J23" s="10"/>
      <c r="K23" s="10"/>
      <c r="L23" s="10"/>
      <c r="M23" s="10"/>
    </row>
  </sheetData>
  <autoFilter ref="A10:M11"/>
  <mergeCells count="19">
    <mergeCell ref="A1:K1"/>
    <mergeCell ref="A2:K2"/>
    <mergeCell ref="A8:L8"/>
    <mergeCell ref="A9:A10"/>
    <mergeCell ref="B9:B10"/>
    <mergeCell ref="C9:C10"/>
    <mergeCell ref="L9:L10"/>
    <mergeCell ref="A3:L3"/>
    <mergeCell ref="A5:M5"/>
    <mergeCell ref="A21:J21"/>
    <mergeCell ref="A4:L4"/>
    <mergeCell ref="I9:I10"/>
    <mergeCell ref="J9:J10"/>
    <mergeCell ref="K9:K10"/>
    <mergeCell ref="D9:D10"/>
    <mergeCell ref="E9:E10"/>
    <mergeCell ref="A6:M6"/>
    <mergeCell ref="M9:M10"/>
    <mergeCell ref="A18:K18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"/>
  <sheetViews>
    <sheetView workbookViewId="0">
      <selection activeCell="B4" sqref="B4"/>
    </sheetView>
  </sheetViews>
  <sheetFormatPr defaultRowHeight="15" x14ac:dyDescent="0.25"/>
  <sheetData>
    <row r="1" spans="1:19" ht="68.25" customHeight="1" x14ac:dyDescent="0.25">
      <c r="A1" s="51" t="s">
        <v>27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НМЦК 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2026-10-14T11:13:26Z</dcterms:modified>
</cp:coreProperties>
</file>