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Михайлова\Общая\ЗКЭФ\2026\26-ЭЗК Сопровождение ПО РЕД ОС, РЕД АДМ, СМП\"/>
    </mc:Choice>
  </mc:AlternateContent>
  <bookViews>
    <workbookView xWindow="0" yWindow="0" windowWidth="28800" windowHeight="11535"/>
  </bookViews>
  <sheets>
    <sheet name="ОНМЦК " sheetId="4" r:id="rId1"/>
    <sheet name="Лист1" sheetId="5" state="hidden" r:id="rId2"/>
  </sheets>
  <definedNames>
    <definedName name="n_1">{"","одинz","дваz","триz","четыреz","пятьz","шестьz","семьz","восемьz","девятьz"}</definedName>
    <definedName name="n_2">{"десятьz","одиннадцатьz","двенадцатьz","тринадцатьz","четырнадцатьz","пятнадцатьz","шестнадцатьz","семнадцатьz","восемнадцатьz","девятнадцатьz"}</definedName>
    <definedName name="n_3">{"";1;"двадцатьz";"тридцатьz";"сорокz";"пятьдесятz";"шестьдесятz";"семьдесятz";"восемьдесятz";"девяностоz"}</definedName>
    <definedName name="n_4">{"","стоz","двестиz","тристаz","четырестаz","пятьсотz","шестьсотz","семьсотz","восемьсотz","девятьсотz"}</definedName>
    <definedName name="n_5">{"","однаz","двеz","триz","четыреz","пятьz","шестьz","семьz","восемьz","девятьz"}</definedName>
    <definedName name="n0">"000000000000"&amp;MID(1/2,2,1)&amp;"00"</definedName>
    <definedName name="n0x">IF(n_3=1,n_2,n_3&amp;n_1)</definedName>
    <definedName name="n1x">IF(n_3=1,n_2,n_3&amp;n_5)</definedName>
    <definedName name="мил">{0,"овz";1,"z";2,"аz";5,"овz"}</definedName>
    <definedName name="_xlnm.Print_Area" localSheetId="0">'ОНМЦК '!$A$1:$P$19</definedName>
    <definedName name="тыс">{0,"тысячz";1,"тысячаz";2,"тысячиz";5,"тысячz"}</definedName>
  </definedNames>
  <calcPr calcId="152511"/>
</workbook>
</file>

<file path=xl/calcChain.xml><?xml version="1.0" encoding="utf-8"?>
<calcChain xmlns="http://schemas.openxmlformats.org/spreadsheetml/2006/main">
  <c r="L13" i="4" l="1"/>
  <c r="M13" i="4" s="1"/>
  <c r="N13" i="4" s="1"/>
  <c r="O13" i="4"/>
  <c r="P13" i="4" s="1"/>
  <c r="L11" i="4" l="1"/>
  <c r="M11" i="4" s="1"/>
  <c r="N11" i="4" s="1"/>
  <c r="O11" i="4"/>
  <c r="P11" i="4" s="1"/>
  <c r="L12" i="4"/>
  <c r="M12" i="4" s="1"/>
  <c r="N12" i="4" s="1"/>
  <c r="O12" i="4"/>
  <c r="P12" i="4" s="1"/>
  <c r="O10" i="4" l="1"/>
  <c r="O14" i="4"/>
  <c r="O9" i="4"/>
  <c r="P14" i="4" l="1"/>
  <c r="L14" i="4"/>
  <c r="M14" i="4" s="1"/>
  <c r="N14" i="4" s="1"/>
  <c r="L10" i="4" l="1"/>
  <c r="P10" i="4"/>
  <c r="M10" i="4" l="1"/>
  <c r="N10" i="4" s="1"/>
  <c r="L9" i="4"/>
  <c r="M9" i="4" s="1"/>
  <c r="N9" i="4" l="1"/>
  <c r="P9" i="4"/>
  <c r="P15" i="4" s="1"/>
  <c r="A22" i="5"/>
  <c r="B22" i="5" s="1"/>
  <c r="A21" i="5"/>
  <c r="B21" i="5" s="1"/>
  <c r="A20" i="5"/>
  <c r="B20" i="5" s="1"/>
  <c r="A19" i="5"/>
  <c r="B19" i="5" s="1"/>
  <c r="A18" i="5"/>
  <c r="B18" i="5" s="1"/>
  <c r="B16" i="5"/>
  <c r="B15" i="5"/>
  <c r="B14" i="5"/>
  <c r="B13" i="5"/>
  <c r="B12" i="5"/>
  <c r="B11" i="5"/>
  <c r="B10" i="5"/>
  <c r="B9" i="5"/>
  <c r="B8" i="5"/>
  <c r="B7" i="5"/>
  <c r="B6" i="5"/>
  <c r="A5" i="5" l="1"/>
  <c r="B5" i="5" s="1"/>
  <c r="H19" i="4" s="1"/>
</calcChain>
</file>

<file path=xl/sharedStrings.xml><?xml version="1.0" encoding="utf-8"?>
<sst xmlns="http://schemas.openxmlformats.org/spreadsheetml/2006/main" count="39" uniqueCount="34">
  <si>
    <t>№</t>
  </si>
  <si>
    <t>Среднее квадратичное отклонение</t>
  </si>
  <si>
    <t>Оценка однородности совокупности значений выявленных цен, используемых в расчете НМЦК</t>
  </si>
  <si>
    <t>Единица  измерения</t>
  </si>
  <si>
    <t>Количество</t>
  </si>
  <si>
    <r>
      <t xml:space="preserve">коэффициент вариации цен V (%)           </t>
    </r>
    <r>
      <rPr>
        <i/>
        <sz val="11"/>
        <color indexed="8"/>
        <rFont val="Times New Roman"/>
        <family val="1"/>
        <charset val="204"/>
      </rPr>
      <t xml:space="preserve">         (не должен превышать 33%)</t>
    </r>
  </si>
  <si>
    <t>Наименование товара</t>
  </si>
  <si>
    <t>Коэффициент вариации не превышает 33%, что свидетельствует об однородности совокупности значений, используемых в расчете.</t>
  </si>
  <si>
    <t>Информация о валюте, используемой для формирования цены контракта и расчетов с Поставщиком (Подрядчиком, Исполнителем):
Российский рубль (код валюты - 643)</t>
  </si>
  <si>
    <t>Цена за единицу*, руб.</t>
  </si>
  <si>
    <t>НМЦК*, руб.</t>
  </si>
  <si>
    <t>Используемый метод определения начальной (максимальной) цены контракта с обоснованием</t>
  </si>
  <si>
    <t>Метод сопоставимых рыночных цен (анализа рынка), данный метод определения НМЦК является приоритетным.</t>
  </si>
  <si>
    <r>
      <t>Средняя арифметическая цена за единицу     &lt;</t>
    </r>
    <r>
      <rPr>
        <i/>
        <sz val="11"/>
        <color indexed="8"/>
        <rFont val="Times New Roman"/>
        <family val="1"/>
        <charset val="204"/>
      </rPr>
      <t>ц</t>
    </r>
    <r>
      <rPr>
        <sz val="11"/>
        <color indexed="8"/>
        <rFont val="Times New Roman"/>
        <family val="1"/>
        <charset val="204"/>
      </rPr>
      <t xml:space="preserve">&gt; </t>
    </r>
  </si>
  <si>
    <t xml:space="preserve">                                 ИТОГО</t>
  </si>
  <si>
    <t xml:space="preserve">Начальная (максимальная) цена контракта: </t>
  </si>
  <si>
    <t>Перевод числа в сумму прописью</t>
  </si>
  <si>
    <r>
      <t xml:space="preserve">Формат: </t>
    </r>
    <r>
      <rPr>
        <b/>
        <sz val="10"/>
        <color theme="3"/>
        <rFont val="Arial"/>
        <family val="2"/>
        <charset val="204"/>
      </rPr>
      <t>"0 (пропись) рублей 00 копеек"</t>
    </r>
  </si>
  <si>
    <t>Примеры</t>
  </si>
  <si>
    <t>Результат преобразования</t>
  </si>
  <si>
    <t>Случайные примеры:</t>
  </si>
  <si>
    <t>*В связи с экономией бюджетных средств в 2026 году при определении максимального значения цены контракта использована минимальная величина цены из полученных коммерческих предложений.</t>
  </si>
  <si>
    <t>Ответ на запрос ценовой информации № 1
 от 17.09.2026
№ 289</t>
  </si>
  <si>
    <t>Сертификат на техническую поддержку операционной системы РЕД ОС. Конфигурация Сервер. Сертифицированная редакция. 1 год. Стандартный уровень</t>
  </si>
  <si>
    <t>Сертификат на техническую поддержку операционной системы РЕД ОС. Конфигурация Рабочая станция. Сертифицированная редакция. 1 год. Стандартный уровень</t>
  </si>
  <si>
    <t xml:space="preserve">Сертификат на техническую поддержку системы управления ИТ инфраструктурой РЕД АДМ.
1 год. Стандартный уровень
</t>
  </si>
  <si>
    <t xml:space="preserve">Сертификат на техническую поддержку подключение к серверу РЕД АДМ.
1 год. Стандартный уровень
</t>
  </si>
  <si>
    <t xml:space="preserve">Сертификат на техническую поддержку система виртуализации РЕД Виртуализация
1 год. Стандартный уровень
</t>
  </si>
  <si>
    <t xml:space="preserve">Инсталляционный комплект
сертифицированной редакции операционной системы РЕД ОС
</t>
  </si>
  <si>
    <t>Ответ на запрос ценовой информации 
№ 2
 от 17.09.2026
б/н</t>
  </si>
  <si>
    <t xml:space="preserve">Ответ на запрос ценовой информации
 № 3
 от 08.09.2026
833
</t>
  </si>
  <si>
    <t>Приложение № 2 к извещению об осуществлении закупки</t>
  </si>
  <si>
    <t>Обоснование начальной (максимальной) цены контракта на оказание услуг по предоставлению сертификатов сопровождения программного обеспечения операционная система РЕД ОС, система управления ИТ инфраструктурой РЕД АДМ, система виртуализации РЕД Виртуализация для нужд ФГБУ «ИМЦЭУАОСМП» Росздравнадзора</t>
  </si>
  <si>
    <t>усл.ед.</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</si>
</sst>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р_._-;\-* #,##0.00_р_._-;_-* &quot;-&quot;??_р_._-;_-@_-"/>
    <numFmt numFmtId="165" formatCode="#,##0.00_р_."/>
  </numFmts>
  <fonts count="19" x14ac:knownFonts="1">
    <font>
      <sz val="11"/>
      <color theme="1"/>
      <name val="Calibri"/>
      <family val="2"/>
      <charset val="204"/>
      <scheme val="minor"/>
    </font>
    <font>
      <sz val="10"/>
      <color indexed="8"/>
      <name val="Times New Roman"/>
      <family val="1"/>
      <charset val="204"/>
    </font>
    <font>
      <sz val="10"/>
      <name val="Arial"/>
      <family val="2"/>
      <charset val="204"/>
    </font>
    <font>
      <sz val="11"/>
      <color indexed="8"/>
      <name val="Calibri"/>
      <family val="2"/>
      <charset val="204"/>
    </font>
    <font>
      <sz val="12"/>
      <name val="Times New Roman"/>
      <family val="1"/>
      <charset val="204"/>
    </font>
    <font>
      <b/>
      <sz val="12"/>
      <name val="Times New Roman"/>
      <family val="1"/>
      <charset val="204"/>
    </font>
    <font>
      <sz val="10"/>
      <name val="Times New Roman"/>
      <family val="1"/>
      <charset val="204"/>
    </font>
    <font>
      <sz val="11"/>
      <color indexed="8"/>
      <name val="Times New Roman"/>
      <family val="1"/>
      <charset val="204"/>
    </font>
    <font>
      <i/>
      <sz val="11"/>
      <color indexed="8"/>
      <name val="Times New Roman"/>
      <family val="1"/>
      <charset val="204"/>
    </font>
    <font>
      <sz val="11"/>
      <name val="Times New Roman"/>
      <family val="1"/>
      <charset val="204"/>
    </font>
    <font>
      <sz val="12"/>
      <color indexed="8"/>
      <name val="Times New Roman"/>
      <family val="1"/>
      <charset val="204"/>
    </font>
    <font>
      <sz val="9"/>
      <name val="Times New Roman"/>
      <family val="1"/>
      <charset val="204"/>
    </font>
    <font>
      <sz val="12"/>
      <color theme="1"/>
      <name val="Times New Roman"/>
      <family val="1"/>
      <charset val="204"/>
    </font>
    <font>
      <sz val="10"/>
      <color theme="1"/>
      <name val="Times New Roman"/>
      <family val="1"/>
      <charset val="204"/>
    </font>
    <font>
      <sz val="14"/>
      <name val="Arial"/>
      <family val="2"/>
    </font>
    <font>
      <sz val="10"/>
      <color theme="3"/>
      <name val="Arial"/>
      <family val="2"/>
      <charset val="204"/>
    </font>
    <font>
      <b/>
      <sz val="10"/>
      <color theme="3"/>
      <name val="Arial"/>
      <family val="2"/>
      <charset val="204"/>
    </font>
    <font>
      <b/>
      <sz val="10"/>
      <name val="Arial"/>
      <family val="2"/>
      <charset val="204"/>
    </font>
    <font>
      <b/>
      <sz val="12"/>
      <color indexed="8"/>
      <name val="Times New Roman"/>
      <family val="1"/>
      <charset val="204"/>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164" fontId="3" fillId="0" borderId="0" applyFont="0" applyFill="0" applyBorder="0" applyAlignment="0" applyProtection="0"/>
  </cellStyleXfs>
  <cellXfs count="66">
    <xf numFmtId="0" fontId="0" fillId="0" borderId="0" xfId="0"/>
    <xf numFmtId="0" fontId="1" fillId="0" borderId="0" xfId="0" applyFont="1"/>
    <xf numFmtId="0" fontId="2" fillId="0" borderId="0" xfId="0" applyFont="1"/>
    <xf numFmtId="0" fontId="6" fillId="0" borderId="1" xfId="0" applyFont="1" applyFill="1" applyBorder="1" applyAlignment="1">
      <alignment horizontal="center" vertical="center" wrapText="1"/>
    </xf>
    <xf numFmtId="0" fontId="1" fillId="0" borderId="0" xfId="0" applyFont="1" applyFill="1"/>
    <xf numFmtId="0" fontId="7" fillId="0" borderId="2" xfId="0" applyFont="1" applyFill="1" applyBorder="1" applyAlignment="1">
      <alignment horizontal="center" vertical="center" wrapText="1"/>
    </xf>
    <xf numFmtId="2" fontId="7" fillId="0" borderId="1" xfId="0" applyNumberFormat="1" applyFont="1" applyFill="1" applyBorder="1" applyAlignment="1">
      <alignment horizontal="center" vertical="center"/>
    </xf>
    <xf numFmtId="2" fontId="9" fillId="0" borderId="1" xfId="0" applyNumberFormat="1" applyFont="1" applyFill="1" applyBorder="1" applyAlignment="1">
      <alignment horizontal="center" vertical="center"/>
    </xf>
    <xf numFmtId="0" fontId="11" fillId="0" borderId="1" xfId="0" applyFont="1" applyBorder="1" applyAlignment="1">
      <alignment horizontal="center" vertical="center" wrapText="1"/>
    </xf>
    <xf numFmtId="165" fontId="6" fillId="0" borderId="1" xfId="0" applyNumberFormat="1" applyFont="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5" fillId="0" borderId="0" xfId="0" applyFont="1" applyAlignment="1">
      <alignment vertical="center" wrapText="1"/>
    </xf>
    <xf numFmtId="0" fontId="4" fillId="0" borderId="0" xfId="0" applyFont="1" applyAlignment="1"/>
    <xf numFmtId="0" fontId="6" fillId="0" borderId="5" xfId="0" applyFont="1" applyFill="1" applyBorder="1" applyAlignment="1">
      <alignment horizontal="center" vertical="top" wrapText="1"/>
    </xf>
    <xf numFmtId="0" fontId="7" fillId="0" borderId="5" xfId="0" applyFont="1" applyBorder="1" applyAlignment="1">
      <alignment horizontal="center" vertical="top" wrapText="1"/>
    </xf>
    <xf numFmtId="0" fontId="7" fillId="0" borderId="5" xfId="0" applyFont="1" applyFill="1" applyBorder="1" applyAlignment="1">
      <alignment horizontal="center" vertical="top" wrapText="1"/>
    </xf>
    <xf numFmtId="0" fontId="12" fillId="0" borderId="1" xfId="0" applyFont="1" applyBorder="1" applyAlignment="1">
      <alignment horizontal="center" vertical="center" wrapText="1"/>
    </xf>
    <xf numFmtId="164" fontId="7" fillId="0" borderId="1" xfId="1" applyFont="1" applyFill="1" applyBorder="1" applyAlignment="1">
      <alignment horizontal="center" vertical="center"/>
    </xf>
    <xf numFmtId="0" fontId="13" fillId="0" borderId="1" xfId="0" applyFont="1" applyFill="1" applyBorder="1" applyAlignment="1">
      <alignment horizontal="center" vertical="center" wrapText="1"/>
    </xf>
    <xf numFmtId="164" fontId="1" fillId="0" borderId="1" xfId="0" applyNumberFormat="1" applyFont="1" applyBorder="1"/>
    <xf numFmtId="0" fontId="10" fillId="0" borderId="0" xfId="0" applyFont="1" applyAlignment="1"/>
    <xf numFmtId="0" fontId="14" fillId="0" borderId="0" xfId="0" applyFont="1"/>
    <xf numFmtId="0" fontId="15" fillId="0" borderId="0" xfId="0" applyFont="1"/>
    <xf numFmtId="0" fontId="17" fillId="0" borderId="0" xfId="0" applyFont="1" applyAlignment="1">
      <alignment horizontal="center"/>
    </xf>
    <xf numFmtId="0" fontId="17" fillId="0" borderId="0" xfId="0" applyFont="1" applyAlignment="1">
      <alignment horizontal="left"/>
    </xf>
    <xf numFmtId="4" fontId="0" fillId="0" borderId="0" xfId="0" applyNumberFormat="1"/>
    <xf numFmtId="0" fontId="2" fillId="0" borderId="0" xfId="0" quotePrefix="1" applyFont="1"/>
    <xf numFmtId="4" fontId="17" fillId="0" borderId="0" xfId="0" applyNumberFormat="1" applyFont="1" applyAlignment="1">
      <alignment vertical="center"/>
    </xf>
    <xf numFmtId="0" fontId="2" fillId="0" borderId="0" xfId="0" quotePrefix="1" applyFont="1" applyAlignment="1">
      <alignment wrapText="1"/>
    </xf>
    <xf numFmtId="4" fontId="1" fillId="0" borderId="0" xfId="0" applyNumberFormat="1" applyFont="1"/>
    <xf numFmtId="4" fontId="1" fillId="0" borderId="0" xfId="0" applyNumberFormat="1" applyFont="1" applyFill="1"/>
    <xf numFmtId="0" fontId="18" fillId="0" borderId="0" xfId="0" applyFont="1" applyAlignment="1"/>
    <xf numFmtId="0" fontId="5" fillId="0" borderId="0" xfId="0" applyFont="1" applyAlignment="1">
      <alignment horizontal="right"/>
    </xf>
    <xf numFmtId="0" fontId="1" fillId="0" borderId="0" xfId="0" applyFont="1" applyAlignment="1">
      <alignment horizontal="left"/>
    </xf>
    <xf numFmtId="0" fontId="7" fillId="0" borderId="5"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5" xfId="0" applyFont="1" applyFill="1" applyBorder="1" applyAlignment="1">
      <alignment horizontal="center" vertical="center" textRotation="90" wrapText="1"/>
    </xf>
    <xf numFmtId="0" fontId="7" fillId="0" borderId="2" xfId="0" applyFont="1" applyFill="1" applyBorder="1" applyAlignment="1">
      <alignment horizontal="center" vertical="center" textRotation="90" wrapText="1"/>
    </xf>
    <xf numFmtId="0" fontId="18" fillId="0" borderId="0" xfId="0" applyFont="1" applyAlignment="1">
      <alignment horizontal="left"/>
    </xf>
    <xf numFmtId="0" fontId="1" fillId="0" borderId="12" xfId="0" applyFont="1" applyBorder="1" applyAlignment="1">
      <alignment horizontal="center"/>
    </xf>
    <xf numFmtId="0" fontId="1" fillId="0" borderId="13" xfId="0" applyFont="1" applyBorder="1" applyAlignment="1">
      <alignment horizontal="center"/>
    </xf>
    <xf numFmtId="0" fontId="1" fillId="0" borderId="14" xfId="0" applyFont="1" applyBorder="1" applyAlignment="1">
      <alignment horizontal="center"/>
    </xf>
    <xf numFmtId="0" fontId="4" fillId="0" borderId="0" xfId="0" applyFont="1" applyAlignment="1">
      <alignment horizontal="right"/>
    </xf>
    <xf numFmtId="2" fontId="7" fillId="0" borderId="6" xfId="0" applyNumberFormat="1" applyFont="1" applyFill="1" applyBorder="1" applyAlignment="1">
      <alignment horizontal="center" vertical="center" wrapText="1"/>
    </xf>
    <xf numFmtId="2" fontId="7" fillId="0" borderId="7" xfId="0" applyNumberFormat="1" applyFont="1" applyFill="1" applyBorder="1" applyAlignment="1">
      <alignment horizontal="center" vertical="center" wrapText="1"/>
    </xf>
    <xf numFmtId="2" fontId="7" fillId="0" borderId="8" xfId="0" applyNumberFormat="1" applyFont="1" applyFill="1" applyBorder="1" applyAlignment="1">
      <alignment horizontal="center" vertical="center" wrapText="1"/>
    </xf>
    <xf numFmtId="2" fontId="7" fillId="0" borderId="9" xfId="0" applyNumberFormat="1" applyFont="1" applyFill="1" applyBorder="1" applyAlignment="1">
      <alignment horizontal="center" vertical="center" wrapText="1"/>
    </xf>
    <xf numFmtId="2" fontId="7" fillId="0" borderId="10" xfId="0" applyNumberFormat="1" applyFont="1" applyFill="1" applyBorder="1" applyAlignment="1">
      <alignment horizontal="center" vertical="center" wrapText="1"/>
    </xf>
    <xf numFmtId="2" fontId="7" fillId="0" borderId="11" xfId="0" applyNumberFormat="1" applyFont="1" applyFill="1" applyBorder="1" applyAlignment="1">
      <alignment horizontal="center" vertical="center" wrapText="1"/>
    </xf>
    <xf numFmtId="2" fontId="7" fillId="0" borderId="1" xfId="0" applyNumberFormat="1" applyFont="1" applyFill="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5" fillId="0" borderId="1" xfId="0" applyFont="1" applyBorder="1" applyAlignment="1">
      <alignment horizontal="center" vertical="center" wrapText="1"/>
    </xf>
    <xf numFmtId="165" fontId="1" fillId="0" borderId="12" xfId="0" applyNumberFormat="1" applyFont="1" applyBorder="1" applyAlignment="1">
      <alignment horizontal="center"/>
    </xf>
    <xf numFmtId="165" fontId="1" fillId="0" borderId="13" xfId="0" applyNumberFormat="1" applyFont="1" applyBorder="1" applyAlignment="1">
      <alignment horizontal="center"/>
    </xf>
    <xf numFmtId="165" fontId="1" fillId="0" borderId="14" xfId="0" applyNumberFormat="1" applyFont="1" applyBorder="1" applyAlignment="1">
      <alignment horizontal="center"/>
    </xf>
  </cellXfs>
  <cellStyles count="2">
    <cellStyle name="Обычный" xfId="0" builtinId="0"/>
    <cellStyle name="Финансовый" xfId="1" builtinId="3"/>
  </cellStyles>
  <dxfs count="3">
    <dxf>
      <font>
        <b val="0"/>
        <i val="0"/>
        <strike val="0"/>
        <condense val="0"/>
        <extend val="0"/>
        <outline val="0"/>
        <shadow val="0"/>
        <u val="none"/>
        <vertAlign val="baseline"/>
        <sz val="10"/>
        <color auto="1"/>
        <name val="Arial"/>
        <scheme val="none"/>
      </font>
    </dxf>
    <dxf>
      <numFmt numFmtId="4" formatCode="#,##0.00"/>
    </dxf>
    <dxf>
      <font>
        <b/>
        <i val="0"/>
        <strike val="0"/>
        <condense val="0"/>
        <extend val="0"/>
        <outline val="0"/>
        <shadow val="0"/>
        <u val="none"/>
        <vertAlign val="baseline"/>
        <sz val="10"/>
        <color auto="1"/>
        <name val="Arial"/>
        <scheme val="none"/>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xdr:from>
      <xdr:col>13</xdr:col>
      <xdr:colOff>19050</xdr:colOff>
      <xdr:row>7</xdr:row>
      <xdr:rowOff>1162050</xdr:rowOff>
    </xdr:from>
    <xdr:to>
      <xdr:col>14</xdr:col>
      <xdr:colOff>0</xdr:colOff>
      <xdr:row>7</xdr:row>
      <xdr:rowOff>1514475</xdr:rowOff>
    </xdr:to>
    <xdr:pic>
      <xdr:nvPicPr>
        <xdr:cNvPr id="6130"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82075" y="3600450"/>
          <a:ext cx="98107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38100</xdr:colOff>
      <xdr:row>7</xdr:row>
      <xdr:rowOff>895350</xdr:rowOff>
    </xdr:from>
    <xdr:to>
      <xdr:col>12</xdr:col>
      <xdr:colOff>1038225</xdr:colOff>
      <xdr:row>7</xdr:row>
      <xdr:rowOff>1333500</xdr:rowOff>
    </xdr:to>
    <xdr:pic>
      <xdr:nvPicPr>
        <xdr:cNvPr id="6131"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896225" y="3333750"/>
          <a:ext cx="100012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id="1" name="Таблица1" displayName="Таблица1" ref="A4:B22" totalsRowShown="0" headerRowDxfId="2">
  <tableColumns count="2">
    <tableColumn id="1" name="Примеры" dataDxfId="1"/>
    <tableColumn id="2" name="Результат преобразования" dataDxfId="0">
      <calculatedColumnFormula>SUBSTITUTE(TEXT(TRUNC(A5,0),"# ##0_ ") &amp; "(" &amp; SUBSTITUTE(PROPER(INDEX(n_4,MID(TEXT(A5,n0),1,1)+1)&amp;INDEX(n0x,MID(TEXT(A5,n0),2,1)+1,MID(TEXT(A5,n0),3,1)+1)&amp;IF(-MID(TEXT(A5,n0),1,3),"миллиард"&amp;VLOOKUP(MID(TEXT(A5,n0),3,1)*AND(MID(TEXT(A5,n0),2,1)-1),мил,2),"")&amp;INDEX(n_4,MID(TEXT(A5,n0),4,1)+1)&amp;INDEX(n0x,MID(TEXT(A5,n0),5,1)+1,MID(TEXT(A5,n0),6,1)+1)&amp;IF(-MID(TEXT(A5,n0),4,3),"миллион"&amp;VLOOKUP(MID(TEXT(A5,n0),6,1)*AND(MID(TEXT(A5,n0),5,1)-1),мил,2),"")&amp;INDEX(n_4,MID(TEXT(A5,n0),7,1)+1)&amp;INDEX(n1x,MID(TEXT(A5,n0),8,1)+1,MID(TEXT(A5,n0),9,1)+1)&amp;IF(-MID(TEXT(A5,n0),7,3),VLOOKUP(MID(TEXT(A5,n0),9,1)*AND(MID(TEXT(A5,n0),8,1)-1),тыс,2),"")&amp;INDEX(n_4,MID(TEXT(A5,n0),10,1)+1)&amp;INDEX(n0x,MID(TEXT(A5,n0),11,1)+1,MID(TEXT(A5,n0),12,1)+1)),"z"," ")&amp;IF(TRUNC(TEXT(A5,n0)),"","Ноль ")&amp;") рубл"&amp;VLOOKUP(MOD(MAX(MOD(MID(TEXT(A5,n0),11,2)-11,100),9),10),{0,"ь ";1,"я ";4,"ей "},2)&amp;RIGHT(TEXT(A5,n0),2)&amp;" копе"&amp;VLOOKUP(MOD(MAX(MOD(RIGHT(TEXT(A5,n0),2)-11,100),9),10),{0,"йка";1,"йки";4,"ек"},2)," )",")")</calculatedColumnFormula>
    </tableColumn>
  </tableColumns>
  <tableStyleInfo name="TableStyleLight18"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9"/>
  <sheetViews>
    <sheetView tabSelected="1" showWhiteSpace="0" topLeftCell="A9" zoomScale="85" zoomScaleNormal="85" zoomScalePageLayoutView="77" workbookViewId="0">
      <selection activeCell="X13" sqref="X13"/>
    </sheetView>
  </sheetViews>
  <sheetFormatPr defaultRowHeight="12.75" x14ac:dyDescent="0.2"/>
  <cols>
    <col min="1" max="1" width="3.140625" style="1" customWidth="1"/>
    <col min="2" max="2" width="32.140625" style="1" customWidth="1"/>
    <col min="3" max="3" width="5.7109375" style="1" hidden="1" customWidth="1"/>
    <col min="4" max="4" width="5" style="1" hidden="1" customWidth="1"/>
    <col min="5" max="5" width="5.85546875" style="1" hidden="1" customWidth="1"/>
    <col min="6" max="6" width="7.85546875" style="1" hidden="1" customWidth="1"/>
    <col min="7" max="7" width="15.7109375" style="1" customWidth="1"/>
    <col min="8" max="8" width="6.85546875" style="1" customWidth="1"/>
    <col min="9" max="9" width="18.7109375" style="1" customWidth="1"/>
    <col min="10" max="10" width="14.140625" style="1" customWidth="1"/>
    <col min="11" max="11" width="13.140625" style="1" customWidth="1"/>
    <col min="12" max="12" width="15.5703125" style="1" customWidth="1"/>
    <col min="13" max="13" width="16.5703125" style="1" customWidth="1"/>
    <col min="14" max="14" width="15" style="1" customWidth="1"/>
    <col min="15" max="15" width="13.140625" style="1" customWidth="1"/>
    <col min="16" max="16" width="15" style="1" customWidth="1"/>
    <col min="17" max="17" width="11.28515625" style="1" customWidth="1"/>
    <col min="18" max="18" width="15.5703125" style="1" customWidth="1"/>
    <col min="19" max="19" width="6.5703125" style="1" customWidth="1"/>
    <col min="20" max="20" width="4.28515625" style="1" customWidth="1"/>
    <col min="21" max="21" width="8.7109375" style="1" customWidth="1"/>
    <col min="22" max="16384" width="9.140625" style="1"/>
  </cols>
  <sheetData>
    <row r="1" spans="1:18" s="2" customFormat="1" ht="15" customHeight="1" x14ac:dyDescent="0.25">
      <c r="A1" s="33" t="s">
        <v>31</v>
      </c>
      <c r="B1" s="33"/>
      <c r="C1" s="33"/>
      <c r="D1" s="33"/>
      <c r="E1" s="33"/>
      <c r="F1" s="33"/>
      <c r="G1" s="33"/>
      <c r="H1" s="33"/>
      <c r="I1" s="33"/>
      <c r="J1" s="33"/>
      <c r="K1" s="33"/>
      <c r="L1" s="33"/>
      <c r="M1" s="33"/>
      <c r="N1" s="33"/>
      <c r="O1" s="33"/>
      <c r="P1" s="33"/>
      <c r="Q1" s="13"/>
      <c r="R1" s="13"/>
    </row>
    <row r="2" spans="1:18" s="2" customFormat="1" ht="15" customHeight="1" x14ac:dyDescent="0.25">
      <c r="A2" s="51"/>
      <c r="B2" s="51"/>
      <c r="C2" s="51"/>
      <c r="D2" s="51"/>
      <c r="E2" s="51"/>
      <c r="F2" s="51"/>
      <c r="G2" s="51"/>
      <c r="H2" s="51"/>
      <c r="I2" s="51"/>
      <c r="J2" s="51"/>
      <c r="K2" s="51"/>
      <c r="L2" s="51"/>
      <c r="M2" s="51"/>
      <c r="N2" s="51"/>
      <c r="O2" s="51"/>
      <c r="P2" s="51"/>
      <c r="Q2" s="51"/>
      <c r="R2" s="51"/>
    </row>
    <row r="3" spans="1:18" s="2" customFormat="1" ht="23.25" customHeight="1" x14ac:dyDescent="0.2">
      <c r="A3" s="62" t="s">
        <v>32</v>
      </c>
      <c r="B3" s="62"/>
      <c r="C3" s="62"/>
      <c r="D3" s="62"/>
      <c r="E3" s="62"/>
      <c r="F3" s="62"/>
      <c r="G3" s="62"/>
      <c r="H3" s="62"/>
      <c r="I3" s="62"/>
      <c r="J3" s="62"/>
      <c r="K3" s="62"/>
      <c r="L3" s="62"/>
      <c r="M3" s="62"/>
      <c r="N3" s="62"/>
      <c r="O3" s="62"/>
      <c r="P3" s="62"/>
      <c r="Q3" s="12"/>
      <c r="R3" s="12"/>
    </row>
    <row r="4" spans="1:18" s="2" customFormat="1" ht="41.25" customHeight="1" x14ac:dyDescent="0.2">
      <c r="A4" s="62"/>
      <c r="B4" s="62"/>
      <c r="C4" s="62"/>
      <c r="D4" s="62"/>
      <c r="E4" s="62"/>
      <c r="F4" s="62"/>
      <c r="G4" s="62"/>
      <c r="H4" s="62"/>
      <c r="I4" s="62"/>
      <c r="J4" s="62"/>
      <c r="K4" s="62"/>
      <c r="L4" s="62"/>
      <c r="M4" s="62"/>
      <c r="N4" s="62"/>
      <c r="O4" s="62"/>
      <c r="P4" s="62"/>
      <c r="Q4" s="12"/>
      <c r="R4" s="12"/>
    </row>
    <row r="5" spans="1:18" ht="75.75" customHeight="1" x14ac:dyDescent="0.2">
      <c r="A5" s="35" t="s">
        <v>0</v>
      </c>
      <c r="B5" s="35" t="s">
        <v>6</v>
      </c>
      <c r="C5" s="37"/>
      <c r="D5" s="38"/>
      <c r="E5" s="37"/>
      <c r="F5" s="38"/>
      <c r="G5" s="45" t="s">
        <v>3</v>
      </c>
      <c r="H5" s="45" t="s">
        <v>4</v>
      </c>
      <c r="I5" s="41" t="s">
        <v>11</v>
      </c>
      <c r="J5" s="42"/>
      <c r="K5" s="42"/>
      <c r="L5" s="52" t="s">
        <v>2</v>
      </c>
      <c r="M5" s="53"/>
      <c r="N5" s="54"/>
      <c r="O5" s="58" t="s">
        <v>12</v>
      </c>
      <c r="P5" s="58"/>
    </row>
    <row r="6" spans="1:18" ht="11.25" customHeight="1" x14ac:dyDescent="0.2">
      <c r="A6" s="36"/>
      <c r="B6" s="36"/>
      <c r="C6" s="39"/>
      <c r="D6" s="40"/>
      <c r="E6" s="39"/>
      <c r="F6" s="40"/>
      <c r="G6" s="46"/>
      <c r="H6" s="46"/>
      <c r="I6" s="43"/>
      <c r="J6" s="44"/>
      <c r="K6" s="44"/>
      <c r="L6" s="55"/>
      <c r="M6" s="56"/>
      <c r="N6" s="57"/>
      <c r="O6" s="58"/>
      <c r="P6" s="58"/>
    </row>
    <row r="7" spans="1:18" ht="44.25" customHeight="1" x14ac:dyDescent="0.2">
      <c r="A7" s="36"/>
      <c r="B7" s="36"/>
      <c r="C7" s="10"/>
      <c r="D7" s="11"/>
      <c r="E7" s="10"/>
      <c r="F7" s="11"/>
      <c r="G7" s="46"/>
      <c r="H7" s="46"/>
      <c r="I7" s="59" t="s">
        <v>8</v>
      </c>
      <c r="J7" s="60"/>
      <c r="K7" s="60"/>
      <c r="L7" s="60"/>
      <c r="M7" s="60"/>
      <c r="N7" s="60"/>
      <c r="O7" s="60"/>
      <c r="P7" s="61"/>
    </row>
    <row r="8" spans="1:18" ht="124.5" customHeight="1" x14ac:dyDescent="0.2">
      <c r="A8" s="36"/>
      <c r="B8" s="36"/>
      <c r="C8" s="5"/>
      <c r="D8" s="5"/>
      <c r="E8" s="5"/>
      <c r="F8" s="5"/>
      <c r="G8" s="46"/>
      <c r="H8" s="46"/>
      <c r="I8" s="14" t="s">
        <v>22</v>
      </c>
      <c r="J8" s="14" t="s">
        <v>29</v>
      </c>
      <c r="K8" s="14" t="s">
        <v>30</v>
      </c>
      <c r="L8" s="15" t="s">
        <v>13</v>
      </c>
      <c r="M8" s="15" t="s">
        <v>1</v>
      </c>
      <c r="N8" s="16" t="s">
        <v>5</v>
      </c>
      <c r="O8" s="16" t="s">
        <v>9</v>
      </c>
      <c r="P8" s="16" t="s">
        <v>10</v>
      </c>
      <c r="R8" s="30"/>
    </row>
    <row r="9" spans="1:18" s="4" customFormat="1" ht="94.5" x14ac:dyDescent="0.2">
      <c r="A9" s="3">
        <v>1</v>
      </c>
      <c r="B9" s="17" t="s">
        <v>23</v>
      </c>
      <c r="C9" s="19"/>
      <c r="D9" s="19"/>
      <c r="E9" s="19"/>
      <c r="F9" s="19"/>
      <c r="G9" s="8" t="s">
        <v>33</v>
      </c>
      <c r="H9" s="3">
        <v>13</v>
      </c>
      <c r="I9" s="9">
        <v>18910</v>
      </c>
      <c r="J9" s="9">
        <v>18910</v>
      </c>
      <c r="K9" s="9">
        <v>18910</v>
      </c>
      <c r="L9" s="9">
        <f>AVERAGE(I9:K9)</f>
        <v>18910</v>
      </c>
      <c r="M9" s="6">
        <f>SQRT(((SUM((POWER(I9-L9,2)),(POWER(I9-L9,2)),(POWER(I9-L9,2))))/(COLUMNS(I9:K9)-1)))</f>
        <v>0</v>
      </c>
      <c r="N9" s="7">
        <f>M9/L9*100</f>
        <v>0</v>
      </c>
      <c r="O9" s="18">
        <f>MIN(I9,J9,K9)</f>
        <v>18910</v>
      </c>
      <c r="P9" s="18">
        <f>O9*H9</f>
        <v>245830</v>
      </c>
      <c r="R9" s="31"/>
    </row>
    <row r="10" spans="1:18" s="4" customFormat="1" ht="110.25" x14ac:dyDescent="0.2">
      <c r="A10" s="3">
        <v>2</v>
      </c>
      <c r="B10" s="17" t="s">
        <v>24</v>
      </c>
      <c r="C10" s="19"/>
      <c r="D10" s="19"/>
      <c r="E10" s="19"/>
      <c r="F10" s="19"/>
      <c r="G10" s="8" t="s">
        <v>33</v>
      </c>
      <c r="H10" s="3">
        <v>25</v>
      </c>
      <c r="I10" s="9">
        <v>8692.5</v>
      </c>
      <c r="J10" s="9">
        <v>8692.5</v>
      </c>
      <c r="K10" s="9">
        <v>8692.5</v>
      </c>
      <c r="L10" s="9">
        <f>AVERAGE(I10:K10)</f>
        <v>8692.5</v>
      </c>
      <c r="M10" s="6">
        <f>SQRT(((SUM((POWER(I10-L10,2)),(POWER(I10-L10,2)),(POWER(I10-L10,2))))/(COLUMNS(I10:K10)-1)))</f>
        <v>0</v>
      </c>
      <c r="N10" s="7">
        <f>M10/L10*100</f>
        <v>0</v>
      </c>
      <c r="O10" s="18">
        <f t="shared" ref="O10:O14" si="0">MIN(I10,J10,K10)</f>
        <v>8692.5</v>
      </c>
      <c r="P10" s="18">
        <f>O10*H10</f>
        <v>217312.5</v>
      </c>
      <c r="R10" s="31"/>
    </row>
    <row r="11" spans="1:18" s="4" customFormat="1" ht="94.5" x14ac:dyDescent="0.2">
      <c r="A11" s="3">
        <v>3</v>
      </c>
      <c r="B11" s="17" t="s">
        <v>25</v>
      </c>
      <c r="C11" s="19"/>
      <c r="D11" s="19"/>
      <c r="E11" s="19"/>
      <c r="F11" s="19"/>
      <c r="G11" s="8" t="s">
        <v>33</v>
      </c>
      <c r="H11" s="3">
        <v>1</v>
      </c>
      <c r="I11" s="9">
        <v>45292.5</v>
      </c>
      <c r="J11" s="9">
        <v>45292.5</v>
      </c>
      <c r="K11" s="9">
        <v>45292.5</v>
      </c>
      <c r="L11" s="9">
        <f t="shared" ref="L11:L13" si="1">AVERAGE(I11:K11)</f>
        <v>45292.5</v>
      </c>
      <c r="M11" s="6">
        <f t="shared" ref="M11:M13" si="2">SQRT(((SUM((POWER(I11-L11,2)),(POWER(I11-L11,2)),(POWER(I11-L11,2))))/(COLUMNS(I11:K11)-1)))</f>
        <v>0</v>
      </c>
      <c r="N11" s="7">
        <f t="shared" ref="N11:N13" si="3">M11/L11*100</f>
        <v>0</v>
      </c>
      <c r="O11" s="18">
        <f t="shared" ref="O11:O13" si="4">MIN(I11,J11,K11)</f>
        <v>45292.5</v>
      </c>
      <c r="P11" s="18">
        <f t="shared" ref="P11:P13" si="5">O11*H11</f>
        <v>45292.5</v>
      </c>
      <c r="R11" s="31"/>
    </row>
    <row r="12" spans="1:18" s="4" customFormat="1" ht="78.75" x14ac:dyDescent="0.2">
      <c r="A12" s="3">
        <v>4</v>
      </c>
      <c r="B12" s="17" t="s">
        <v>26</v>
      </c>
      <c r="C12" s="19"/>
      <c r="D12" s="19"/>
      <c r="E12" s="19"/>
      <c r="F12" s="19"/>
      <c r="G12" s="8" t="s">
        <v>33</v>
      </c>
      <c r="H12" s="3">
        <v>25</v>
      </c>
      <c r="I12" s="9">
        <v>817.4</v>
      </c>
      <c r="J12" s="9">
        <v>817.4</v>
      </c>
      <c r="K12" s="9">
        <v>817.4</v>
      </c>
      <c r="L12" s="9">
        <f t="shared" si="1"/>
        <v>817.4</v>
      </c>
      <c r="M12" s="6">
        <f t="shared" si="2"/>
        <v>0</v>
      </c>
      <c r="N12" s="7">
        <f t="shared" si="3"/>
        <v>0</v>
      </c>
      <c r="O12" s="18">
        <f t="shared" si="4"/>
        <v>817.4</v>
      </c>
      <c r="P12" s="18">
        <f t="shared" si="5"/>
        <v>20435</v>
      </c>
      <c r="R12" s="31"/>
    </row>
    <row r="13" spans="1:18" s="4" customFormat="1" ht="94.5" x14ac:dyDescent="0.2">
      <c r="A13" s="3">
        <v>5</v>
      </c>
      <c r="B13" s="17" t="s">
        <v>27</v>
      </c>
      <c r="C13" s="19"/>
      <c r="D13" s="19"/>
      <c r="E13" s="19"/>
      <c r="F13" s="19"/>
      <c r="G13" s="8" t="s">
        <v>33</v>
      </c>
      <c r="H13" s="3">
        <v>1</v>
      </c>
      <c r="I13" s="9">
        <v>147620</v>
      </c>
      <c r="J13" s="9">
        <v>147620</v>
      </c>
      <c r="K13" s="9">
        <v>147620</v>
      </c>
      <c r="L13" s="9">
        <f t="shared" si="1"/>
        <v>147620</v>
      </c>
      <c r="M13" s="6">
        <f t="shared" si="2"/>
        <v>0</v>
      </c>
      <c r="N13" s="7">
        <f t="shared" si="3"/>
        <v>0</v>
      </c>
      <c r="O13" s="18">
        <f t="shared" si="4"/>
        <v>147620</v>
      </c>
      <c r="P13" s="18">
        <f t="shared" si="5"/>
        <v>147620</v>
      </c>
      <c r="R13" s="31"/>
    </row>
    <row r="14" spans="1:18" s="4" customFormat="1" ht="78.75" x14ac:dyDescent="0.2">
      <c r="A14" s="3">
        <v>6</v>
      </c>
      <c r="B14" s="17" t="s">
        <v>28</v>
      </c>
      <c r="C14" s="19"/>
      <c r="D14" s="19"/>
      <c r="E14" s="19"/>
      <c r="F14" s="19"/>
      <c r="G14" s="8" t="s">
        <v>33</v>
      </c>
      <c r="H14" s="3">
        <v>3</v>
      </c>
      <c r="I14" s="9">
        <v>1220</v>
      </c>
      <c r="J14" s="9">
        <v>1220</v>
      </c>
      <c r="K14" s="9">
        <v>1220</v>
      </c>
      <c r="L14" s="9">
        <f t="shared" ref="L14" si="6">AVERAGE(I14:K14)</f>
        <v>1220</v>
      </c>
      <c r="M14" s="6">
        <f t="shared" ref="M14" si="7">SQRT(((SUM((POWER(I14-L14,2)),(POWER(I14-L14,2)),(POWER(I14-L14,2))))/(COLUMNS(I14:K14)-1)))</f>
        <v>0</v>
      </c>
      <c r="N14" s="7">
        <f t="shared" ref="N14" si="8">M14/L14*100</f>
        <v>0</v>
      </c>
      <c r="O14" s="18">
        <f t="shared" si="0"/>
        <v>1220</v>
      </c>
      <c r="P14" s="18">
        <f t="shared" ref="P14" si="9">O14*H14</f>
        <v>3660</v>
      </c>
      <c r="R14" s="31"/>
    </row>
    <row r="15" spans="1:18" ht="23.25" customHeight="1" x14ac:dyDescent="0.2">
      <c r="A15" s="48" t="s">
        <v>14</v>
      </c>
      <c r="B15" s="49"/>
      <c r="C15" s="49"/>
      <c r="D15" s="49"/>
      <c r="E15" s="49"/>
      <c r="F15" s="49"/>
      <c r="G15" s="49"/>
      <c r="H15" s="50"/>
      <c r="I15" s="63"/>
      <c r="J15" s="64"/>
      <c r="K15" s="64"/>
      <c r="L15" s="64"/>
      <c r="M15" s="64"/>
      <c r="N15" s="64"/>
      <c r="O15" s="65"/>
      <c r="P15" s="20">
        <f>SUM(P9:P14)</f>
        <v>680150</v>
      </c>
    </row>
    <row r="16" spans="1:18" x14ac:dyDescent="0.2">
      <c r="A16" s="34" t="s">
        <v>7</v>
      </c>
      <c r="B16" s="34"/>
      <c r="C16" s="34"/>
      <c r="D16" s="34"/>
      <c r="E16" s="34"/>
      <c r="F16" s="34"/>
      <c r="G16" s="34"/>
      <c r="H16" s="34"/>
      <c r="I16" s="34"/>
      <c r="J16" s="34"/>
      <c r="K16" s="34"/>
      <c r="L16" s="34"/>
      <c r="M16" s="34"/>
      <c r="N16" s="34"/>
      <c r="O16" s="34"/>
      <c r="P16" s="34"/>
    </row>
    <row r="17" spans="1:16" x14ac:dyDescent="0.2">
      <c r="A17" s="34" t="s">
        <v>21</v>
      </c>
      <c r="B17" s="34"/>
      <c r="C17" s="34"/>
      <c r="D17" s="34"/>
      <c r="E17" s="34"/>
      <c r="F17" s="34"/>
      <c r="G17" s="34"/>
      <c r="H17" s="34"/>
      <c r="I17" s="34"/>
      <c r="J17" s="34"/>
      <c r="K17" s="34"/>
      <c r="L17" s="34"/>
      <c r="M17" s="34"/>
      <c r="N17" s="34"/>
      <c r="O17" s="34"/>
      <c r="P17" s="34"/>
    </row>
    <row r="19" spans="1:16" ht="15.75" x14ac:dyDescent="0.25">
      <c r="A19" s="32" t="s">
        <v>15</v>
      </c>
      <c r="B19" s="21"/>
      <c r="C19" s="21"/>
      <c r="D19" s="21"/>
      <c r="E19" s="21"/>
      <c r="F19" s="21"/>
      <c r="G19" s="21"/>
      <c r="H19" s="47" t="str">
        <f>Лист1!B5</f>
        <v>680 150 (Шестьсот восемьдесят тысяч сто пятьдесят) рублей 00 копеек</v>
      </c>
      <c r="I19" s="47"/>
      <c r="J19" s="47"/>
      <c r="K19" s="47"/>
      <c r="L19" s="47"/>
      <c r="M19" s="47"/>
      <c r="N19" s="47"/>
      <c r="O19" s="47"/>
      <c r="P19" s="47"/>
    </row>
  </sheetData>
  <mergeCells count="18">
    <mergeCell ref="H19:P19"/>
    <mergeCell ref="A15:H15"/>
    <mergeCell ref="B5:B8"/>
    <mergeCell ref="A16:P16"/>
    <mergeCell ref="A2:R2"/>
    <mergeCell ref="L5:N6"/>
    <mergeCell ref="O5:P6"/>
    <mergeCell ref="E5:F6"/>
    <mergeCell ref="I7:P7"/>
    <mergeCell ref="A3:P4"/>
    <mergeCell ref="I15:O15"/>
    <mergeCell ref="A1:P1"/>
    <mergeCell ref="A17:P17"/>
    <mergeCell ref="A5:A8"/>
    <mergeCell ref="C5:D6"/>
    <mergeCell ref="I5:K6"/>
    <mergeCell ref="H5:H8"/>
    <mergeCell ref="G5:G8"/>
  </mergeCells>
  <pageMargins left="0.39370078740157483" right="0.19685039370078741" top="0.19685039370078741" bottom="0.39370078740157483" header="0" footer="0"/>
  <pageSetup paperSize="9" scale="81" fitToHeight="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election activeCell="A6" sqref="A6"/>
    </sheetView>
  </sheetViews>
  <sheetFormatPr defaultRowHeight="15" x14ac:dyDescent="0.25"/>
  <cols>
    <col min="1" max="1" width="44.85546875" bestFit="1" customWidth="1"/>
    <col min="2" max="2" width="138.140625" bestFit="1" customWidth="1"/>
  </cols>
  <sheetData>
    <row r="1" spans="1:2" ht="18" x14ac:dyDescent="0.25">
      <c r="A1" s="22" t="s">
        <v>16</v>
      </c>
      <c r="B1" s="22"/>
    </row>
    <row r="2" spans="1:2" x14ac:dyDescent="0.25">
      <c r="A2" s="23" t="s">
        <v>17</v>
      </c>
    </row>
    <row r="3" spans="1:2" x14ac:dyDescent="0.25">
      <c r="B3" s="23"/>
    </row>
    <row r="4" spans="1:2" x14ac:dyDescent="0.25">
      <c r="A4" s="24" t="s">
        <v>18</v>
      </c>
      <c r="B4" s="25" t="s">
        <v>19</v>
      </c>
    </row>
    <row r="5" spans="1:2" x14ac:dyDescent="0.25">
      <c r="A5" s="26">
        <f>'ОНМЦК '!P15</f>
        <v>680150</v>
      </c>
      <c r="B5" s="27" t="str">
        <f>SUBSTITUTE(TEXT(TRUNC(A5,0),"# ##0_ ") &amp; "(" &amp; SUBSTITUTE(PROPER(INDEX(n_4,MID(TEXT(A5,n0),1,1)+1)&amp;INDEX(n0x,MID(TEXT(A5,n0),2,1)+1,MID(TEXT(A5,n0),3,1)+1)&amp;IF(-MID(TEXT(A5,n0),1,3),"миллиард"&amp;VLOOKUP(MID(TEXT(A5,n0),3,1)*AND(MID(TEXT(A5,n0),2,1)-1),мил,2),"")&amp;INDEX(n_4,MID(TEXT(A5,n0),4,1)+1)&amp;INDEX(n0x,MID(TEXT(A5,n0),5,1)+1,MID(TEXT(A5,n0),6,1)+1)&amp;IF(-MID(TEXT(A5,n0),4,3),"миллион"&amp;VLOOKUP(MID(TEXT(A5,n0),6,1)*AND(MID(TEXT(A5,n0),5,1)-1),мил,2),"")&amp;INDEX(n_4,MID(TEXT(A5,n0),7,1)+1)&amp;INDEX(n1x,MID(TEXT(A5,n0),8,1)+1,MID(TEXT(A5,n0),9,1)+1)&amp;IF(-MID(TEXT(A5,n0),7,3),VLOOKUP(MID(TEXT(A5,n0),9,1)*AND(MID(TEXT(A5,n0),8,1)-1),тыс,2),"")&amp;INDEX(n_4,MID(TEXT(A5,n0),10,1)+1)&amp;INDEX(n0x,MID(TEXT(A5,n0),11,1)+1,MID(TEXT(A5,n0),12,1)+1)),"z"," ")&amp;IF(TRUNC(TEXT(A5,n0)),"","Ноль ")&amp;") рубл"&amp;VLOOKUP(MOD(MAX(MOD(MID(TEXT(A5,n0),11,2)-11,100),9),10),{0,"ь ";1,"я ";4,"ей "},2)&amp;RIGHT(TEXT(A5,n0),2)&amp;" копе"&amp;VLOOKUP(MOD(MAX(MOD(RIGHT(TEXT(A5,n0),2)-11,100),9),10),{0,"йка";1,"йки";4,"ек"},2)," )",")")</f>
        <v>680 150 (Шестьсот восемьдесят тысяч сто пятьдесят) рублей 00 копеек</v>
      </c>
    </row>
    <row r="6" spans="1:2" x14ac:dyDescent="0.25">
      <c r="A6" s="26">
        <v>1</v>
      </c>
      <c r="B6" s="27" t="str">
        <f>SUBSTITUTE(TEXT(TRUNC(A6,0),"# ##0_ ") &amp; "(" &amp; SUBSTITUTE(PROPER(INDEX(n_4,MID(TEXT(A6,n0),1,1)+1)&amp;INDEX(n0x,MID(TEXT(A6,n0),2,1)+1,MID(TEXT(A6,n0),3,1)+1)&amp;IF(-MID(TEXT(A6,n0),1,3),"миллиард"&amp;VLOOKUP(MID(TEXT(A6,n0),3,1)*AND(MID(TEXT(A6,n0),2,1)-1),мил,2),"")&amp;INDEX(n_4,MID(TEXT(A6,n0),4,1)+1)&amp;INDEX(n0x,MID(TEXT(A6,n0),5,1)+1,MID(TEXT(A6,n0),6,1)+1)&amp;IF(-MID(TEXT(A6,n0),4,3),"миллион"&amp;VLOOKUP(MID(TEXT(A6,n0),6,1)*AND(MID(TEXT(A6,n0),5,1)-1),мил,2),"")&amp;INDEX(n_4,MID(TEXT(A6,n0),7,1)+1)&amp;INDEX(n1x,MID(TEXT(A6,n0),8,1)+1,MID(TEXT(A6,n0),9,1)+1)&amp;IF(-MID(TEXT(A6,n0),7,3),VLOOKUP(MID(TEXT(A6,n0),9,1)*AND(MID(TEXT(A6,n0),8,1)-1),тыс,2),"")&amp;INDEX(n_4,MID(TEXT(A6,n0),10,1)+1)&amp;INDEX(n0x,MID(TEXT(A6,n0),11,1)+1,MID(TEXT(A6,n0),12,1)+1)),"z"," ")&amp;IF(TRUNC(TEXT(A6,n0)),"","Ноль ")&amp;") рубл"&amp;VLOOKUP(MOD(MAX(MOD(MID(TEXT(A6,n0),11,2)-11,100),9),10),{0,"ь ";1,"я ";4,"ей "},2)&amp;RIGHT(TEXT(A6,n0),2)&amp;" копе"&amp;VLOOKUP(MOD(MAX(MOD(RIGHT(TEXT(A6,n0),2)-11,100),9),10),{0,"йка";1,"йки";4,"ек"},2)," )",")")</f>
        <v>1 (Один) рубль 00 копеек</v>
      </c>
    </row>
    <row r="7" spans="1:2" x14ac:dyDescent="0.25">
      <c r="A7" s="26">
        <v>2.61</v>
      </c>
      <c r="B7" s="27" t="str">
        <f>SUBSTITUTE(TEXT(TRUNC(A7,0),"# ##0_ ") &amp; "(" &amp; SUBSTITUTE(PROPER(INDEX(n_4,MID(TEXT(A7,n0),1,1)+1)&amp;INDEX(n0x,MID(TEXT(A7,n0),2,1)+1,MID(TEXT(A7,n0),3,1)+1)&amp;IF(-MID(TEXT(A7,n0),1,3),"миллиард"&amp;VLOOKUP(MID(TEXT(A7,n0),3,1)*AND(MID(TEXT(A7,n0),2,1)-1),мил,2),"")&amp;INDEX(n_4,MID(TEXT(A7,n0),4,1)+1)&amp;INDEX(n0x,MID(TEXT(A7,n0),5,1)+1,MID(TEXT(A7,n0),6,1)+1)&amp;IF(-MID(TEXT(A7,n0),4,3),"миллион"&amp;VLOOKUP(MID(TEXT(A7,n0),6,1)*AND(MID(TEXT(A7,n0),5,1)-1),мил,2),"")&amp;INDEX(n_4,MID(TEXT(A7,n0),7,1)+1)&amp;INDEX(n1x,MID(TEXT(A7,n0),8,1)+1,MID(TEXT(A7,n0),9,1)+1)&amp;IF(-MID(TEXT(A7,n0),7,3),VLOOKUP(MID(TEXT(A7,n0),9,1)*AND(MID(TEXT(A7,n0),8,1)-1),тыс,2),"")&amp;INDEX(n_4,MID(TEXT(A7,n0),10,1)+1)&amp;INDEX(n0x,MID(TEXT(A7,n0),11,1)+1,MID(TEXT(A7,n0),12,1)+1)),"z"," ")&amp;IF(TRUNC(TEXT(A7,n0)),"","Ноль ")&amp;") рубл"&amp;VLOOKUP(MOD(MAX(MOD(MID(TEXT(A7,n0),11,2)-11,100),9),10),{0,"ь ";1,"я ";4,"ей "},2)&amp;RIGHT(TEXT(A7,n0),2)&amp;" копе"&amp;VLOOKUP(MOD(MAX(MOD(RIGHT(TEXT(A7,n0),2)-11,100),9),10),{0,"йка";1,"йки";4,"ек"},2)," )",")")</f>
        <v>2 (Два) рубля 61 копейка</v>
      </c>
    </row>
    <row r="8" spans="1:2" x14ac:dyDescent="0.25">
      <c r="A8" s="26">
        <v>17.22</v>
      </c>
      <c r="B8" s="27" t="str">
        <f>SUBSTITUTE(TEXT(TRUNC(A8,0),"# ##0_ ") &amp; "(" &amp; SUBSTITUTE(PROPER(INDEX(n_4,MID(TEXT(A8,n0),1,1)+1)&amp;INDEX(n0x,MID(TEXT(A8,n0),2,1)+1,MID(TEXT(A8,n0),3,1)+1)&amp;IF(-MID(TEXT(A8,n0),1,3),"миллиард"&amp;VLOOKUP(MID(TEXT(A8,n0),3,1)*AND(MID(TEXT(A8,n0),2,1)-1),мил,2),"")&amp;INDEX(n_4,MID(TEXT(A8,n0),4,1)+1)&amp;INDEX(n0x,MID(TEXT(A8,n0),5,1)+1,MID(TEXT(A8,n0),6,1)+1)&amp;IF(-MID(TEXT(A8,n0),4,3),"миллион"&amp;VLOOKUP(MID(TEXT(A8,n0),6,1)*AND(MID(TEXT(A8,n0),5,1)-1),мил,2),"")&amp;INDEX(n_4,MID(TEXT(A8,n0),7,1)+1)&amp;INDEX(n1x,MID(TEXT(A8,n0),8,1)+1,MID(TEXT(A8,n0),9,1)+1)&amp;IF(-MID(TEXT(A8,n0),7,3),VLOOKUP(MID(TEXT(A8,n0),9,1)*AND(MID(TEXT(A8,n0),8,1)-1),тыс,2),"")&amp;INDEX(n_4,MID(TEXT(A8,n0),10,1)+1)&amp;INDEX(n0x,MID(TEXT(A8,n0),11,1)+1,MID(TEXT(A8,n0),12,1)+1)),"z"," ")&amp;IF(TRUNC(TEXT(A8,n0)),"","Ноль ")&amp;") рубл"&amp;VLOOKUP(MOD(MAX(MOD(MID(TEXT(A8,n0),11,2)-11,100),9),10),{0,"ь ";1,"я ";4,"ей "},2)&amp;RIGHT(TEXT(A8,n0),2)&amp;" копе"&amp;VLOOKUP(MOD(MAX(MOD(RIGHT(TEXT(A8,n0),2)-11,100),9),10),{0,"йка";1,"йки";4,"ек"},2)," )",")")</f>
        <v>17 (Семнадцать) рублей 22 копейки</v>
      </c>
    </row>
    <row r="9" spans="1:2" x14ac:dyDescent="0.25">
      <c r="A9" s="26">
        <v>21</v>
      </c>
      <c r="B9" s="27" t="str">
        <f>SUBSTITUTE(TEXT(TRUNC(A9,0),"# ##0_ ") &amp; "(" &amp; SUBSTITUTE(PROPER(INDEX(n_4,MID(TEXT(A9,n0),1,1)+1)&amp;INDEX(n0x,MID(TEXT(A9,n0),2,1)+1,MID(TEXT(A9,n0),3,1)+1)&amp;IF(-MID(TEXT(A9,n0),1,3),"миллиард"&amp;VLOOKUP(MID(TEXT(A9,n0),3,1)*AND(MID(TEXT(A9,n0),2,1)-1),мил,2),"")&amp;INDEX(n_4,MID(TEXT(A9,n0),4,1)+1)&amp;INDEX(n0x,MID(TEXT(A9,n0),5,1)+1,MID(TEXT(A9,n0),6,1)+1)&amp;IF(-MID(TEXT(A9,n0),4,3),"миллион"&amp;VLOOKUP(MID(TEXT(A9,n0),6,1)*AND(MID(TEXT(A9,n0),5,1)-1),мил,2),"")&amp;INDEX(n_4,MID(TEXT(A9,n0),7,1)+1)&amp;INDEX(n1x,MID(TEXT(A9,n0),8,1)+1,MID(TEXT(A9,n0),9,1)+1)&amp;IF(-MID(TEXT(A9,n0),7,3),VLOOKUP(MID(TEXT(A9,n0),9,1)*AND(MID(TEXT(A9,n0),8,1)-1),тыс,2),"")&amp;INDEX(n_4,MID(TEXT(A9,n0),10,1)+1)&amp;INDEX(n0x,MID(TEXT(A9,n0),11,1)+1,MID(TEXT(A9,n0),12,1)+1)),"z"," ")&amp;IF(TRUNC(TEXT(A9,n0)),"","Ноль ")&amp;") рубл"&amp;VLOOKUP(MOD(MAX(MOD(MID(TEXT(A9,n0),11,2)-11,100),9),10),{0,"ь ";1,"я ";4,"ей "},2)&amp;RIGHT(TEXT(A9,n0),2)&amp;" копе"&amp;VLOOKUP(MOD(MAX(MOD(RIGHT(TEXT(A9,n0),2)-11,100),9),10),{0,"йка";1,"йки";4,"ек"},2)," )",")")</f>
        <v>21 (Двадцать один) рубль 00 копеек</v>
      </c>
    </row>
    <row r="10" spans="1:2" x14ac:dyDescent="0.25">
      <c r="A10" s="26">
        <v>183.7</v>
      </c>
      <c r="B10" s="27" t="str">
        <f>SUBSTITUTE(TEXT(TRUNC(A10,0),"# ##0_ ") &amp; "(" &amp; SUBSTITUTE(PROPER(INDEX(n_4,MID(TEXT(A10,n0),1,1)+1)&amp;INDEX(n0x,MID(TEXT(A10,n0),2,1)+1,MID(TEXT(A10,n0),3,1)+1)&amp;IF(-MID(TEXT(A10,n0),1,3),"миллиард"&amp;VLOOKUP(MID(TEXT(A10,n0),3,1)*AND(MID(TEXT(A10,n0),2,1)-1),мил,2),"")&amp;INDEX(n_4,MID(TEXT(A10,n0),4,1)+1)&amp;INDEX(n0x,MID(TEXT(A10,n0),5,1)+1,MID(TEXT(A10,n0),6,1)+1)&amp;IF(-MID(TEXT(A10,n0),4,3),"миллион"&amp;VLOOKUP(MID(TEXT(A10,n0),6,1)*AND(MID(TEXT(A10,n0),5,1)-1),мил,2),"")&amp;INDEX(n_4,MID(TEXT(A10,n0),7,1)+1)&amp;INDEX(n1x,MID(TEXT(A10,n0),8,1)+1,MID(TEXT(A10,n0),9,1)+1)&amp;IF(-MID(TEXT(A10,n0),7,3),VLOOKUP(MID(TEXT(A10,n0),9,1)*AND(MID(TEXT(A10,n0),8,1)-1),тыс,2),"")&amp;INDEX(n_4,MID(TEXT(A10,n0),10,1)+1)&amp;INDEX(n0x,MID(TEXT(A10,n0),11,1)+1,MID(TEXT(A10,n0),12,1)+1)),"z"," ")&amp;IF(TRUNC(TEXT(A10,n0)),"","Ноль ")&amp;") рубл"&amp;VLOOKUP(MOD(MAX(MOD(MID(TEXT(A10,n0),11,2)-11,100),9),10),{0,"ь ";1,"я ";4,"ей "},2)&amp;RIGHT(TEXT(A10,n0),2)&amp;" копе"&amp;VLOOKUP(MOD(MAX(MOD(RIGHT(TEXT(A10,n0),2)-11,100),9),10),{0,"йка";1,"йки";4,"ек"},2)," )",")")</f>
        <v>183 (Сто восемьдесят три) рубля 70 копеек</v>
      </c>
    </row>
    <row r="11" spans="1:2" x14ac:dyDescent="0.25">
      <c r="A11" s="26">
        <v>1056.1300000000001</v>
      </c>
      <c r="B11" s="27" t="str">
        <f>SUBSTITUTE(TEXT(TRUNC(A11,0),"# ##0_ ") &amp; "(" &amp; SUBSTITUTE(PROPER(INDEX(n_4,MID(TEXT(A11,n0),1,1)+1)&amp;INDEX(n0x,MID(TEXT(A11,n0),2,1)+1,MID(TEXT(A11,n0),3,1)+1)&amp;IF(-MID(TEXT(A11,n0),1,3),"миллиард"&amp;VLOOKUP(MID(TEXT(A11,n0),3,1)*AND(MID(TEXT(A11,n0),2,1)-1),мил,2),"")&amp;INDEX(n_4,MID(TEXT(A11,n0),4,1)+1)&amp;INDEX(n0x,MID(TEXT(A11,n0),5,1)+1,MID(TEXT(A11,n0),6,1)+1)&amp;IF(-MID(TEXT(A11,n0),4,3),"миллион"&amp;VLOOKUP(MID(TEXT(A11,n0),6,1)*AND(MID(TEXT(A11,n0),5,1)-1),мил,2),"")&amp;INDEX(n_4,MID(TEXT(A11,n0),7,1)+1)&amp;INDEX(n1x,MID(TEXT(A11,n0),8,1)+1,MID(TEXT(A11,n0),9,1)+1)&amp;IF(-MID(TEXT(A11,n0),7,3),VLOOKUP(MID(TEXT(A11,n0),9,1)*AND(MID(TEXT(A11,n0),8,1)-1),тыс,2),"")&amp;INDEX(n_4,MID(TEXT(A11,n0),10,1)+1)&amp;INDEX(n0x,MID(TEXT(A11,n0),11,1)+1,MID(TEXT(A11,n0),12,1)+1)),"z"," ")&amp;IF(TRUNC(TEXT(A11,n0)),"","Ноль ")&amp;") рубл"&amp;VLOOKUP(MOD(MAX(MOD(MID(TEXT(A11,n0),11,2)-11,100),9),10),{0,"ь ";1,"я ";4,"ей "},2)&amp;RIGHT(TEXT(A11,n0),2)&amp;" копе"&amp;VLOOKUP(MOD(MAX(MOD(RIGHT(TEXT(A11,n0),2)-11,100),9),10),{0,"йка";1,"йки";4,"ек"},2)," )",")")</f>
        <v>1 056 (Одна тысяча пятьдесят шесть) рублей 13 копеек</v>
      </c>
    </row>
    <row r="12" spans="1:2" x14ac:dyDescent="0.25">
      <c r="A12" s="26">
        <v>302284.98</v>
      </c>
      <c r="B12" s="27" t="str">
        <f>SUBSTITUTE(TEXT(TRUNC(A12,0),"# ##0_ ") &amp; "(" &amp; SUBSTITUTE(PROPER(INDEX(n_4,MID(TEXT(A12,n0),1,1)+1)&amp;INDEX(n0x,MID(TEXT(A12,n0),2,1)+1,MID(TEXT(A12,n0),3,1)+1)&amp;IF(-MID(TEXT(A12,n0),1,3),"миллиард"&amp;VLOOKUP(MID(TEXT(A12,n0),3,1)*AND(MID(TEXT(A12,n0),2,1)-1),мил,2),"")&amp;INDEX(n_4,MID(TEXT(A12,n0),4,1)+1)&amp;INDEX(n0x,MID(TEXT(A12,n0),5,1)+1,MID(TEXT(A12,n0),6,1)+1)&amp;IF(-MID(TEXT(A12,n0),4,3),"миллион"&amp;VLOOKUP(MID(TEXT(A12,n0),6,1)*AND(MID(TEXT(A12,n0),5,1)-1),мил,2),"")&amp;INDEX(n_4,MID(TEXT(A12,n0),7,1)+1)&amp;INDEX(n1x,MID(TEXT(A12,n0),8,1)+1,MID(TEXT(A12,n0),9,1)+1)&amp;IF(-MID(TEXT(A12,n0),7,3),VLOOKUP(MID(TEXT(A12,n0),9,1)*AND(MID(TEXT(A12,n0),8,1)-1),тыс,2),"")&amp;INDEX(n_4,MID(TEXT(A12,n0),10,1)+1)&amp;INDEX(n0x,MID(TEXT(A12,n0),11,1)+1,MID(TEXT(A12,n0),12,1)+1)),"z"," ")&amp;IF(TRUNC(TEXT(A12,n0)),"","Ноль ")&amp;") рубл"&amp;VLOOKUP(MOD(MAX(MOD(MID(TEXT(A12,n0),11,2)-11,100),9),10),{0,"ь ";1,"я ";4,"ей "},2)&amp;RIGHT(TEXT(A12,n0),2)&amp;" копе"&amp;VLOOKUP(MOD(MAX(MOD(RIGHT(TEXT(A12,n0),2)-11,100),9),10),{0,"йка";1,"йки";4,"ек"},2)," )",")")</f>
        <v>302 284 (Триста две тысячи двести восемьдесят четыре) рубля 98 копеек</v>
      </c>
    </row>
    <row r="13" spans="1:2" x14ac:dyDescent="0.25">
      <c r="A13" s="26">
        <v>4000005</v>
      </c>
      <c r="B13" s="27" t="str">
        <f>SUBSTITUTE(TEXT(TRUNC(A13,0),"# ##0_ ") &amp; "(" &amp; SUBSTITUTE(PROPER(INDEX(n_4,MID(TEXT(A13,n0),1,1)+1)&amp;INDEX(n0x,MID(TEXT(A13,n0),2,1)+1,MID(TEXT(A13,n0),3,1)+1)&amp;IF(-MID(TEXT(A13,n0),1,3),"миллиард"&amp;VLOOKUP(MID(TEXT(A13,n0),3,1)*AND(MID(TEXT(A13,n0),2,1)-1),мил,2),"")&amp;INDEX(n_4,MID(TEXT(A13,n0),4,1)+1)&amp;INDEX(n0x,MID(TEXT(A13,n0),5,1)+1,MID(TEXT(A13,n0),6,1)+1)&amp;IF(-MID(TEXT(A13,n0),4,3),"миллион"&amp;VLOOKUP(MID(TEXT(A13,n0),6,1)*AND(MID(TEXT(A13,n0),5,1)-1),мил,2),"")&amp;INDEX(n_4,MID(TEXT(A13,n0),7,1)+1)&amp;INDEX(n1x,MID(TEXT(A13,n0),8,1)+1,MID(TEXT(A13,n0),9,1)+1)&amp;IF(-MID(TEXT(A13,n0),7,3),VLOOKUP(MID(TEXT(A13,n0),9,1)*AND(MID(TEXT(A13,n0),8,1)-1),тыс,2),"")&amp;INDEX(n_4,MID(TEXT(A13,n0),10,1)+1)&amp;INDEX(n0x,MID(TEXT(A13,n0),11,1)+1,MID(TEXT(A13,n0),12,1)+1)),"z"," ")&amp;IF(TRUNC(TEXT(A13,n0)),"","Ноль ")&amp;") рубл"&amp;VLOOKUP(MOD(MAX(MOD(MID(TEXT(A13,n0),11,2)-11,100),9),10),{0,"ь ";1,"я ";4,"ей "},2)&amp;RIGHT(TEXT(A13,n0),2)&amp;" копе"&amp;VLOOKUP(MOD(MAX(MOD(RIGHT(TEXT(A13,n0),2)-11,100),9),10),{0,"йка";1,"йки";4,"ек"},2)," )",")")</f>
        <v>4 000 005 (Четыре миллиона пять) рублей 00 копеек</v>
      </c>
    </row>
    <row r="14" spans="1:2" x14ac:dyDescent="0.25">
      <c r="A14" s="26">
        <v>11111111.109999999</v>
      </c>
      <c r="B14" s="27" t="str">
        <f>SUBSTITUTE(TEXT(TRUNC(A14,0),"# ##0_ ") &amp; "(" &amp; SUBSTITUTE(PROPER(INDEX(n_4,MID(TEXT(A14,n0),1,1)+1)&amp;INDEX(n0x,MID(TEXT(A14,n0),2,1)+1,MID(TEXT(A14,n0),3,1)+1)&amp;IF(-MID(TEXT(A14,n0),1,3),"миллиард"&amp;VLOOKUP(MID(TEXT(A14,n0),3,1)*AND(MID(TEXT(A14,n0),2,1)-1),мил,2),"")&amp;INDEX(n_4,MID(TEXT(A14,n0),4,1)+1)&amp;INDEX(n0x,MID(TEXT(A14,n0),5,1)+1,MID(TEXT(A14,n0),6,1)+1)&amp;IF(-MID(TEXT(A14,n0),4,3),"миллион"&amp;VLOOKUP(MID(TEXT(A14,n0),6,1)*AND(MID(TEXT(A14,n0),5,1)-1),мил,2),"")&amp;INDEX(n_4,MID(TEXT(A14,n0),7,1)+1)&amp;INDEX(n1x,MID(TEXT(A14,n0),8,1)+1,MID(TEXT(A14,n0),9,1)+1)&amp;IF(-MID(TEXT(A14,n0),7,3),VLOOKUP(MID(TEXT(A14,n0),9,1)*AND(MID(TEXT(A14,n0),8,1)-1),тыс,2),"")&amp;INDEX(n_4,MID(TEXT(A14,n0),10,1)+1)&amp;INDEX(n0x,MID(TEXT(A14,n0),11,1)+1,MID(TEXT(A14,n0),12,1)+1)),"z"," ")&amp;IF(TRUNC(TEXT(A14,n0)),"","Ноль ")&amp;") рубл"&amp;VLOOKUP(MOD(MAX(MOD(MID(TEXT(A14,n0),11,2)-11,100),9),10),{0,"ь ";1,"я ";4,"ей "},2)&amp;RIGHT(TEXT(A14,n0),2)&amp;" копе"&amp;VLOOKUP(MOD(MAX(MOD(RIGHT(TEXT(A14,n0),2)-11,100),9),10),{0,"йка";1,"йки";4,"ек"},2)," )",")")</f>
        <v>11 111 111 (Одиннадцать миллионов сто одиннадцать тысяч сто одиннадцать) рублей 11 копеек</v>
      </c>
    </row>
    <row r="15" spans="1:2" x14ac:dyDescent="0.25">
      <c r="A15" s="26">
        <v>123456789.31999999</v>
      </c>
      <c r="B15" s="27" t="str">
        <f>SUBSTITUTE(TEXT(TRUNC(A15,0),"# ##0_ ") &amp; "(" &amp; SUBSTITUTE(PROPER(INDEX(n_4,MID(TEXT(A15,n0),1,1)+1)&amp;INDEX(n0x,MID(TEXT(A15,n0),2,1)+1,MID(TEXT(A15,n0),3,1)+1)&amp;IF(-MID(TEXT(A15,n0),1,3),"миллиард"&amp;VLOOKUP(MID(TEXT(A15,n0),3,1)*AND(MID(TEXT(A15,n0),2,1)-1),мил,2),"")&amp;INDEX(n_4,MID(TEXT(A15,n0),4,1)+1)&amp;INDEX(n0x,MID(TEXT(A15,n0),5,1)+1,MID(TEXT(A15,n0),6,1)+1)&amp;IF(-MID(TEXT(A15,n0),4,3),"миллион"&amp;VLOOKUP(MID(TEXT(A15,n0),6,1)*AND(MID(TEXT(A15,n0),5,1)-1),мил,2),"")&amp;INDEX(n_4,MID(TEXT(A15,n0),7,1)+1)&amp;INDEX(n1x,MID(TEXT(A15,n0),8,1)+1,MID(TEXT(A15,n0),9,1)+1)&amp;IF(-MID(TEXT(A15,n0),7,3),VLOOKUP(MID(TEXT(A15,n0),9,1)*AND(MID(TEXT(A15,n0),8,1)-1),тыс,2),"")&amp;INDEX(n_4,MID(TEXT(A15,n0),10,1)+1)&amp;INDEX(n0x,MID(TEXT(A15,n0),11,1)+1,MID(TEXT(A15,n0),12,1)+1)),"z"," ")&amp;IF(TRUNC(TEXT(A15,n0)),"","Ноль ")&amp;") рубл"&amp;VLOOKUP(MOD(MAX(MOD(MID(TEXT(A15,n0),11,2)-11,100),9),10),{0,"ь ";1,"я ";4,"ей "},2)&amp;RIGHT(TEXT(A15,n0),2)&amp;" копе"&amp;VLOOKUP(MOD(MAX(MOD(RIGHT(TEXT(A15,n0),2)-11,100),9),10),{0,"йка";1,"йки";4,"ек"},2)," )",")")</f>
        <v>123 456 789 (Сто двадцать три миллиона четыреста пятьдесят шесть тысяч семьсот восемьдесят девять) рублей 32 копейки</v>
      </c>
    </row>
    <row r="16" spans="1:2" x14ac:dyDescent="0.25">
      <c r="A16" s="26">
        <v>123456789012.34</v>
      </c>
      <c r="B16" s="27" t="str">
        <f>SUBSTITUTE(TEXT(TRUNC(A16,0),"# ##0_ ") &amp; "(" &amp; SUBSTITUTE(PROPER(INDEX(n_4,MID(TEXT(A16,n0),1,1)+1)&amp;INDEX(n0x,MID(TEXT(A16,n0),2,1)+1,MID(TEXT(A16,n0),3,1)+1)&amp;IF(-MID(TEXT(A16,n0),1,3),"миллиард"&amp;VLOOKUP(MID(TEXT(A16,n0),3,1)*AND(MID(TEXT(A16,n0),2,1)-1),мил,2),"")&amp;INDEX(n_4,MID(TEXT(A16,n0),4,1)+1)&amp;INDEX(n0x,MID(TEXT(A16,n0),5,1)+1,MID(TEXT(A16,n0),6,1)+1)&amp;IF(-MID(TEXT(A16,n0),4,3),"миллион"&amp;VLOOKUP(MID(TEXT(A16,n0),6,1)*AND(MID(TEXT(A16,n0),5,1)-1),мил,2),"")&amp;INDEX(n_4,MID(TEXT(A16,n0),7,1)+1)&amp;INDEX(n1x,MID(TEXT(A16,n0),8,1)+1,MID(TEXT(A16,n0),9,1)+1)&amp;IF(-MID(TEXT(A16,n0),7,3),VLOOKUP(MID(TEXT(A16,n0),9,1)*AND(MID(TEXT(A16,n0),8,1)-1),тыс,2),"")&amp;INDEX(n_4,MID(TEXT(A16,n0),10,1)+1)&amp;INDEX(n0x,MID(TEXT(A16,n0),11,1)+1,MID(TEXT(A16,n0),12,1)+1)),"z"," ")&amp;IF(TRUNC(TEXT(A16,n0)),"","Ноль ")&amp;") рубл"&amp;VLOOKUP(MOD(MAX(MOD(MID(TEXT(A16,n0),11,2)-11,100),9),10),{0,"ь ";1,"я ";4,"ей "},2)&amp;RIGHT(TEXT(A16,n0),2)&amp;" копе"&amp;VLOOKUP(MOD(MAX(MOD(RIGHT(TEXT(A16,n0),2)-11,100),9),10),{0,"йка";1,"йки";4,"ек"},2)," )",")")</f>
        <v>123 456 789 012 (Сто двадцать три миллиарда четыреста пятьдесят шесть миллионов семьсот восемьдесят девять тысяч двенадцать) рублей 34 копейки</v>
      </c>
    </row>
    <row r="17" spans="1:2" x14ac:dyDescent="0.25">
      <c r="A17" s="28" t="s">
        <v>20</v>
      </c>
      <c r="B17" s="29"/>
    </row>
    <row r="18" spans="1:2" x14ac:dyDescent="0.25">
      <c r="A18" s="26">
        <f ca="1">ROUND((RAND()*1000000),2)</f>
        <v>457830.97</v>
      </c>
      <c r="B18" s="27" t="str">
        <f ca="1">SUBSTITUTE(TEXT(TRUNC(A18,0),"# ##0_ ") &amp; "(" &amp; SUBSTITUTE(PROPER(INDEX(n_4,MID(TEXT(A18,n0),1,1)+1)&amp;INDEX(n0x,MID(TEXT(A18,n0),2,1)+1,MID(TEXT(A18,n0),3,1)+1)&amp;IF(-MID(TEXT(A18,n0),1,3),"миллиард"&amp;VLOOKUP(MID(TEXT(A18,n0),3,1)*AND(MID(TEXT(A18,n0),2,1)-1),мил,2),"")&amp;INDEX(n_4,MID(TEXT(A18,n0),4,1)+1)&amp;INDEX(n0x,MID(TEXT(A18,n0),5,1)+1,MID(TEXT(A18,n0),6,1)+1)&amp;IF(-MID(TEXT(A18,n0),4,3),"миллион"&amp;VLOOKUP(MID(TEXT(A18,n0),6,1)*AND(MID(TEXT(A18,n0),5,1)-1),мил,2),"")&amp;INDEX(n_4,MID(TEXT(A18,n0),7,1)+1)&amp;INDEX(n1x,MID(TEXT(A18,n0),8,1)+1,MID(TEXT(A18,n0),9,1)+1)&amp;IF(-MID(TEXT(A18,n0),7,3),VLOOKUP(MID(TEXT(A18,n0),9,1)*AND(MID(TEXT(A18,n0),8,1)-1),тыс,2),"")&amp;INDEX(n_4,MID(TEXT(A18,n0),10,1)+1)&amp;INDEX(n0x,MID(TEXT(A18,n0),11,1)+1,MID(TEXT(A18,n0),12,1)+1)),"z"," ")&amp;IF(TRUNC(TEXT(A18,n0)),"","Ноль ")&amp;") рубл"&amp;VLOOKUP(MOD(MAX(MOD(MID(TEXT(A18,n0),11,2)-11,100),9),10),{0,"ь ";1,"я ";4,"ей "},2)&amp;RIGHT(TEXT(A18,n0),2)&amp;" копе"&amp;VLOOKUP(MOD(MAX(MOD(RIGHT(TEXT(A18,n0),2)-11,100),9),10),{0,"йка";1,"йки";4,"ек"},2)," )",")")</f>
        <v>457 830 (Четыреста пятьдесят семь тысяч восемьсот тридцать) рублей 97 копеек</v>
      </c>
    </row>
    <row r="19" spans="1:2" x14ac:dyDescent="0.25">
      <c r="A19" s="26">
        <f ca="1">ROUND((RAND()*10000000),2)</f>
        <v>1828774.72</v>
      </c>
      <c r="B19" s="27" t="str">
        <f ca="1">SUBSTITUTE(TEXT(TRUNC(A19,0),"# ##0_ ") &amp; "(" &amp; SUBSTITUTE(PROPER(INDEX(n_4,MID(TEXT(A19,n0),1,1)+1)&amp;INDEX(n0x,MID(TEXT(A19,n0),2,1)+1,MID(TEXT(A19,n0),3,1)+1)&amp;IF(-MID(TEXT(A19,n0),1,3),"миллиард"&amp;VLOOKUP(MID(TEXT(A19,n0),3,1)*AND(MID(TEXT(A19,n0),2,1)-1),мил,2),"")&amp;INDEX(n_4,MID(TEXT(A19,n0),4,1)+1)&amp;INDEX(n0x,MID(TEXT(A19,n0),5,1)+1,MID(TEXT(A19,n0),6,1)+1)&amp;IF(-MID(TEXT(A19,n0),4,3),"миллион"&amp;VLOOKUP(MID(TEXT(A19,n0),6,1)*AND(MID(TEXT(A19,n0),5,1)-1),мил,2),"")&amp;INDEX(n_4,MID(TEXT(A19,n0),7,1)+1)&amp;INDEX(n1x,MID(TEXT(A19,n0),8,1)+1,MID(TEXT(A19,n0),9,1)+1)&amp;IF(-MID(TEXT(A19,n0),7,3),VLOOKUP(MID(TEXT(A19,n0),9,1)*AND(MID(TEXT(A19,n0),8,1)-1),тыс,2),"")&amp;INDEX(n_4,MID(TEXT(A19,n0),10,1)+1)&amp;INDEX(n0x,MID(TEXT(A19,n0),11,1)+1,MID(TEXT(A19,n0),12,1)+1)),"z"," ")&amp;IF(TRUNC(TEXT(A19,n0)),"","Ноль ")&amp;") рубл"&amp;VLOOKUP(MOD(MAX(MOD(MID(TEXT(A19,n0),11,2)-11,100),9),10),{0,"ь ";1,"я ";4,"ей "},2)&amp;RIGHT(TEXT(A19,n0),2)&amp;" копе"&amp;VLOOKUP(MOD(MAX(MOD(RIGHT(TEXT(A19,n0),2)-11,100),9),10),{0,"йка";1,"йки";4,"ек"},2)," )",")")</f>
        <v>1 828 774 (Один миллион восемьсот двадцать восемь тысяч семьсот семьдесят четыре) рубля 72 копейки</v>
      </c>
    </row>
    <row r="20" spans="1:2" x14ac:dyDescent="0.25">
      <c r="A20" s="26">
        <f ca="1">ROUND((RAND()*100000000),2)</f>
        <v>98811596.319999993</v>
      </c>
      <c r="B20" s="27" t="str">
        <f ca="1">SUBSTITUTE(TEXT(TRUNC(A20,0),"# ##0_ ") &amp; "(" &amp; SUBSTITUTE(PROPER(INDEX(n_4,MID(TEXT(A20,n0),1,1)+1)&amp;INDEX(n0x,MID(TEXT(A20,n0),2,1)+1,MID(TEXT(A20,n0),3,1)+1)&amp;IF(-MID(TEXT(A20,n0),1,3),"миллиард"&amp;VLOOKUP(MID(TEXT(A20,n0),3,1)*AND(MID(TEXT(A20,n0),2,1)-1),мил,2),"")&amp;INDEX(n_4,MID(TEXT(A20,n0),4,1)+1)&amp;INDEX(n0x,MID(TEXT(A20,n0),5,1)+1,MID(TEXT(A20,n0),6,1)+1)&amp;IF(-MID(TEXT(A20,n0),4,3),"миллион"&amp;VLOOKUP(MID(TEXT(A20,n0),6,1)*AND(MID(TEXT(A20,n0),5,1)-1),мил,2),"")&amp;INDEX(n_4,MID(TEXT(A20,n0),7,1)+1)&amp;INDEX(n1x,MID(TEXT(A20,n0),8,1)+1,MID(TEXT(A20,n0),9,1)+1)&amp;IF(-MID(TEXT(A20,n0),7,3),VLOOKUP(MID(TEXT(A20,n0),9,1)*AND(MID(TEXT(A20,n0),8,1)-1),тыс,2),"")&amp;INDEX(n_4,MID(TEXT(A20,n0),10,1)+1)&amp;INDEX(n0x,MID(TEXT(A20,n0),11,1)+1,MID(TEXT(A20,n0),12,1)+1)),"z"," ")&amp;IF(TRUNC(TEXT(A20,n0)),"","Ноль ")&amp;") рубл"&amp;VLOOKUP(MOD(MAX(MOD(MID(TEXT(A20,n0),11,2)-11,100),9),10),{0,"ь ";1,"я ";4,"ей "},2)&amp;RIGHT(TEXT(A20,n0),2)&amp;" копе"&amp;VLOOKUP(MOD(MAX(MOD(RIGHT(TEXT(A20,n0),2)-11,100),9),10),{0,"йка";1,"йки";4,"ек"},2)," )",")")</f>
        <v>98 811 596 (Девяносто восемь миллионов восемьсот одиннадцать тысяч пятьсот девяносто шесть) рублей 32 копейки</v>
      </c>
    </row>
    <row r="21" spans="1:2" x14ac:dyDescent="0.25">
      <c r="A21" s="26">
        <f ca="1">ROUND((RAND()*1000000000),2)</f>
        <v>958374275.17999995</v>
      </c>
      <c r="B21" s="27" t="str">
        <f ca="1">SUBSTITUTE(TEXT(TRUNC(A21,0),"# ##0_ ") &amp; "(" &amp; SUBSTITUTE(PROPER(INDEX(n_4,MID(TEXT(A21,n0),1,1)+1)&amp;INDEX(n0x,MID(TEXT(A21,n0),2,1)+1,MID(TEXT(A21,n0),3,1)+1)&amp;IF(-MID(TEXT(A21,n0),1,3),"миллиард"&amp;VLOOKUP(MID(TEXT(A21,n0),3,1)*AND(MID(TEXT(A21,n0),2,1)-1),мил,2),"")&amp;INDEX(n_4,MID(TEXT(A21,n0),4,1)+1)&amp;INDEX(n0x,MID(TEXT(A21,n0),5,1)+1,MID(TEXT(A21,n0),6,1)+1)&amp;IF(-MID(TEXT(A21,n0),4,3),"миллион"&amp;VLOOKUP(MID(TEXT(A21,n0),6,1)*AND(MID(TEXT(A21,n0),5,1)-1),мил,2),"")&amp;INDEX(n_4,MID(TEXT(A21,n0),7,1)+1)&amp;INDEX(n1x,MID(TEXT(A21,n0),8,1)+1,MID(TEXT(A21,n0),9,1)+1)&amp;IF(-MID(TEXT(A21,n0),7,3),VLOOKUP(MID(TEXT(A21,n0),9,1)*AND(MID(TEXT(A21,n0),8,1)-1),тыс,2),"")&amp;INDEX(n_4,MID(TEXT(A21,n0),10,1)+1)&amp;INDEX(n0x,MID(TEXT(A21,n0),11,1)+1,MID(TEXT(A21,n0),12,1)+1)),"z"," ")&amp;IF(TRUNC(TEXT(A21,n0)),"","Ноль ")&amp;") рубл"&amp;VLOOKUP(MOD(MAX(MOD(MID(TEXT(A21,n0),11,2)-11,100),9),10),{0,"ь ";1,"я ";4,"ей "},2)&amp;RIGHT(TEXT(A21,n0),2)&amp;" копе"&amp;VLOOKUP(MOD(MAX(MOD(RIGHT(TEXT(A21,n0),2)-11,100),9),10),{0,"йка";1,"йки";4,"ек"},2)," )",")")</f>
        <v>958 374 275 (Девятьсот пятьдесят восемь миллионов триста семьдесят четыре тысячи двести семьдесят пять) рублей 18 копеек</v>
      </c>
    </row>
    <row r="22" spans="1:2" x14ac:dyDescent="0.25">
      <c r="A22" s="26">
        <f ca="1">ROUND((RAND()*1000000000000),2)</f>
        <v>654585249047.18005</v>
      </c>
      <c r="B22" s="27" t="str">
        <f ca="1">SUBSTITUTE(TEXT(TRUNC(A22,0),"# ##0_ ") &amp; "(" &amp; SUBSTITUTE(PROPER(INDEX(n_4,MID(TEXT(A22,n0),1,1)+1)&amp;INDEX(n0x,MID(TEXT(A22,n0),2,1)+1,MID(TEXT(A22,n0),3,1)+1)&amp;IF(-MID(TEXT(A22,n0),1,3),"миллиард"&amp;VLOOKUP(MID(TEXT(A22,n0),3,1)*AND(MID(TEXT(A22,n0),2,1)-1),мил,2),"")&amp;INDEX(n_4,MID(TEXT(A22,n0),4,1)+1)&amp;INDEX(n0x,MID(TEXT(A22,n0),5,1)+1,MID(TEXT(A22,n0),6,1)+1)&amp;IF(-MID(TEXT(A22,n0),4,3),"миллион"&amp;VLOOKUP(MID(TEXT(A22,n0),6,1)*AND(MID(TEXT(A22,n0),5,1)-1),мил,2),"")&amp;INDEX(n_4,MID(TEXT(A22,n0),7,1)+1)&amp;INDEX(n1x,MID(TEXT(A22,n0),8,1)+1,MID(TEXT(A22,n0),9,1)+1)&amp;IF(-MID(TEXT(A22,n0),7,3),VLOOKUP(MID(TEXT(A22,n0),9,1)*AND(MID(TEXT(A22,n0),8,1)-1),тыс,2),"")&amp;INDEX(n_4,MID(TEXT(A22,n0),10,1)+1)&amp;INDEX(n0x,MID(TEXT(A22,n0),11,1)+1,MID(TEXT(A22,n0),12,1)+1)),"z"," ")&amp;IF(TRUNC(TEXT(A22,n0)),"","Ноль ")&amp;") рубл"&amp;VLOOKUP(MOD(MAX(MOD(MID(TEXT(A22,n0),11,2)-11,100),9),10),{0,"ь ";1,"я ";4,"ей "},2)&amp;RIGHT(TEXT(A22,n0),2)&amp;" копе"&amp;VLOOKUP(MOD(MAX(MOD(RIGHT(TEXT(A22,n0),2)-11,100),9),10),{0,"йка";1,"йки";4,"ек"},2)," )",")")</f>
        <v>654 585 249 047 (Шестьсот пятьдесят четыре миллиарда пятьсот восемьдесят пять миллионов двести сорок девять тысяч сорок семь) рублей 18 копеек</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ОНМЦК </vt:lpstr>
      <vt:lpstr>Лист1</vt:lpstr>
      <vt:lpstr>'ОНМЦК '!Область_печати</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nchln_key02</dc:creator>
  <cp:lastModifiedBy>Сакаева Виктория Маирбековна</cp:lastModifiedBy>
  <cp:lastPrinted>2026-09-29T10:15:23Z</cp:lastPrinted>
  <dcterms:created xsi:type="dcterms:W3CDTF">2014-06-16T13:17:11Z</dcterms:created>
  <dcterms:modified xsi:type="dcterms:W3CDTF">2026-10-07T12:35:49Z</dcterms:modified>
</cp:coreProperties>
</file>