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q\agk\TS\ОМТС\Колмакова ЭТ\Закупка у единственного источника\2026\№ 26 Сибинфософт доп. закупка\"/>
    </mc:Choice>
  </mc:AlternateContent>
  <xr:revisionPtr revIDLastSave="0" documentId="13_ncr:1_{1FFA3CFA-4B17-415A-A9EF-75B222C099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счет стоимости договора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8" i="12" l="1"/>
  <c r="K19" i="12"/>
  <c r="J19" i="12"/>
  <c r="I19" i="12"/>
  <c r="K20" i="12"/>
  <c r="K12" i="12"/>
  <c r="K11" i="12"/>
  <c r="K10" i="12"/>
  <c r="K9" i="12"/>
  <c r="K8" i="12"/>
  <c r="K7" i="12"/>
  <c r="K6" i="12"/>
  <c r="I18" i="12"/>
  <c r="K18" i="12" s="1"/>
  <c r="J18" i="12"/>
  <c r="K17" i="12"/>
  <c r="K16" i="12"/>
  <c r="K15" i="12"/>
  <c r="K14" i="12"/>
  <c r="K13" i="12"/>
  <c r="J20" i="12"/>
  <c r="J7" i="12"/>
  <c r="J8" i="12"/>
  <c r="J9" i="12"/>
  <c r="J10" i="12"/>
  <c r="J11" i="12"/>
  <c r="J13" i="12"/>
  <c r="J14" i="12"/>
  <c r="J15" i="12"/>
  <c r="J16" i="12"/>
  <c r="J17" i="12"/>
  <c r="J6" i="12"/>
  <c r="G15" i="12"/>
  <c r="I15" i="12" s="1"/>
  <c r="G14" i="12"/>
  <c r="I14" i="12" s="1"/>
  <c r="G13" i="12"/>
  <c r="I13" i="12" s="1"/>
  <c r="G11" i="12"/>
  <c r="I11" i="12" s="1"/>
  <c r="G9" i="12"/>
  <c r="I9" i="12" s="1"/>
  <c r="G10" i="12"/>
  <c r="I10" i="12"/>
  <c r="H10" i="12" s="1"/>
  <c r="E8" i="12"/>
  <c r="F7" i="12"/>
  <c r="E7" i="12"/>
  <c r="G16" i="12" l="1"/>
  <c r="I16" i="12" l="1"/>
  <c r="G7" i="12"/>
  <c r="I7" i="12" l="1"/>
  <c r="H7" i="12" s="1"/>
  <c r="G17" i="12"/>
  <c r="I17" i="12" l="1"/>
  <c r="H17" i="12" s="1"/>
  <c r="H11" i="12"/>
  <c r="H13" i="12"/>
  <c r="E6" i="12"/>
  <c r="G6" i="12" s="1"/>
  <c r="I6" i="12" l="1"/>
  <c r="H16" i="12"/>
  <c r="H15" i="12"/>
  <c r="H14" i="12"/>
  <c r="F8" i="12" l="1"/>
  <c r="G8" i="12" s="1"/>
  <c r="I8" i="12" l="1"/>
  <c r="I20" i="12" s="1"/>
  <c r="H8" i="12"/>
  <c r="H9" i="12"/>
  <c r="H6" i="12" l="1"/>
</calcChain>
</file>

<file path=xl/sharedStrings.xml><?xml version="1.0" encoding="utf-8"?>
<sst xmlns="http://schemas.openxmlformats.org/spreadsheetml/2006/main" count="49" uniqueCount="39">
  <si>
    <t>руб.коп.</t>
  </si>
  <si>
    <t>Ед. изм</t>
  </si>
  <si>
    <t>Наименование ПО</t>
  </si>
  <si>
    <t xml:space="preserve">Количество </t>
  </si>
  <si>
    <t>Цена за единицу измерения,</t>
  </si>
  <si>
    <t>руб. без учета НДС 20%**</t>
  </si>
  <si>
    <t>1С «Теплосеть Зарплата 8 ЕК»</t>
  </si>
  <si>
    <t>ч/часы по заявкам*</t>
  </si>
  <si>
    <t>1С «Теплосеть Бухгалтерия 8 ЕК»</t>
  </si>
  <si>
    <t>31 - 40</t>
  </si>
  <si>
    <t>СЭД Количество пользователей в диапазоне</t>
  </si>
  <si>
    <t>СЭД по заявкам</t>
  </si>
  <si>
    <t>Личный кабинет сотрудника</t>
  </si>
  <si>
    <t xml:space="preserve">Web-системы/порталы:*** 
- Портал совместной работы Sharepoint;
- ПКМ: Система контроля аудитов;
- Портал управления инвестиционными проектами (ИСУИП);
- Портал управления рисками (АСУР);
- Телефонный справочник;
- Командировки
</t>
  </si>
  <si>
    <t>Автоматизированная система "Service Desk"</t>
  </si>
  <si>
    <t>ПО «CERBERUS»</t>
  </si>
  <si>
    <t>1 приложение</t>
  </si>
  <si>
    <t>2 приложение</t>
  </si>
  <si>
    <t>до 500</t>
  </si>
  <si>
    <t>Устройства</t>
  </si>
  <si>
    <t>№ Приложения</t>
  </si>
  <si>
    <t xml:space="preserve">3 приложение </t>
  </si>
  <si>
    <t xml:space="preserve">4 приложение </t>
  </si>
  <si>
    <r>
      <rPr>
        <b/>
        <u/>
        <sz val="12"/>
        <color rgb="FFFF0000"/>
        <rFont val="Times New Roman"/>
        <family val="1"/>
        <charset val="204"/>
      </rPr>
      <t>Передача права на пользование продуктом:</t>
    </r>
    <r>
      <rPr>
        <sz val="12"/>
        <color theme="1"/>
        <rFont val="Times New Roman"/>
        <family val="1"/>
        <charset val="204"/>
      </rPr>
      <t xml:space="preserve">
Личный кабинет сотрудника*</t>
    </r>
  </si>
  <si>
    <t>Рабочие места</t>
  </si>
  <si>
    <t>до 100</t>
  </si>
  <si>
    <r>
      <t xml:space="preserve">Предоставление права использования ПП:
</t>
    </r>
    <r>
      <rPr>
        <sz val="12"/>
        <rFont val="Times New Roman"/>
        <family val="1"/>
        <charset val="204"/>
      </rPr>
      <t xml:space="preserve">Web-системы/порталы: 
- Портал совместной работы Sharepoint*;
- ПКМ: Система контроля аудитов*;
- Портал управления инвестиционными проектами (ИСУИП)*;
- Портал управления рисками (АСУР)*;
- Телефонный справочник*;
- Командировки*
</t>
    </r>
  </si>
  <si>
    <t>1С ЭДО</t>
  </si>
  <si>
    <t>Расчет стоимости договора на 2026 год</t>
  </si>
  <si>
    <t>Общая стоимость услуги за 2026 год, без учета НДС</t>
  </si>
  <si>
    <t>Сумма НДС 22%</t>
  </si>
  <si>
    <t>Общая стоимость услуги за 2026 год, с учетом НДС</t>
  </si>
  <si>
    <t>Доработка :Выгрузка документов в 1С:Бухгалтерию Предприятия. Редактирование информации по госконтрактам в ЕК.  Взаимодействие с ЕИС через ЕК.</t>
  </si>
  <si>
    <t>Общаяя стоимость услуги в год после 01.10.2026 с учетом НДС</t>
  </si>
  <si>
    <t>рост</t>
  </si>
  <si>
    <t>руб. коп.</t>
  </si>
  <si>
    <t>Сумма дополнительного соглашения на период с 01.10.2026 по 31.12.2026</t>
  </si>
  <si>
    <t>Итого с учетом НДС 22%</t>
  </si>
  <si>
    <t>Итого без учета НДС  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</si>
</sst>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0" tint="-4.9989318521683403E-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horizontal="right"/>
    </xf>
    <xf numFmtId="4" fontId="3" fillId="0" borderId="0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/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4" fontId="9" fillId="3" borderId="0" xfId="0" applyNumberFormat="1" applyFont="1" applyFill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/>
    <xf numFmtId="2" fontId="0" fillId="3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24"/>
  <sheetViews>
    <sheetView tabSelected="1" zoomScale="70" zoomScaleNormal="70" workbookViewId="0">
      <pane ySplit="5" topLeftCell="A11" activePane="bottomLeft" state="frozen"/>
      <selection pane="bottomLeft" activeCell="L20" sqref="L20"/>
    </sheetView>
  </sheetViews>
  <sheetFormatPr defaultRowHeight="15" x14ac:dyDescent="0.25"/>
  <cols>
    <col min="2" max="2" width="18.28515625" customWidth="1"/>
    <col min="3" max="3" width="49" customWidth="1"/>
    <col min="4" max="4" width="15.42578125" customWidth="1"/>
    <col min="5" max="5" width="13.5703125" customWidth="1"/>
    <col min="6" max="6" width="18.5703125" customWidth="1"/>
    <col min="7" max="7" width="18.85546875" customWidth="1"/>
    <col min="8" max="8" width="14.85546875" customWidth="1"/>
    <col min="9" max="9" width="20.28515625" customWidth="1"/>
    <col min="10" max="10" width="22.140625" customWidth="1"/>
    <col min="11" max="11" width="17.7109375" style="20" customWidth="1"/>
    <col min="12" max="12" width="10.5703125" style="21" bestFit="1" customWidth="1"/>
    <col min="13" max="13" width="10.5703125" bestFit="1" customWidth="1"/>
  </cols>
  <sheetData>
    <row r="2" spans="2:13" ht="33" customHeight="1" x14ac:dyDescent="0.3">
      <c r="B2" s="8"/>
      <c r="C2" s="22" t="s">
        <v>28</v>
      </c>
      <c r="D2" s="22"/>
      <c r="E2" s="22"/>
      <c r="F2" s="22"/>
      <c r="G2" s="22"/>
      <c r="H2" s="22"/>
      <c r="I2" s="22"/>
    </row>
    <row r="3" spans="2:13" x14ac:dyDescent="0.25">
      <c r="D3" s="1"/>
      <c r="E3" s="1"/>
      <c r="F3" s="1"/>
      <c r="G3" s="1"/>
    </row>
    <row r="4" spans="2:13" ht="106.5" customHeight="1" x14ac:dyDescent="0.25">
      <c r="B4" s="23" t="s">
        <v>20</v>
      </c>
      <c r="C4" s="29" t="s">
        <v>2</v>
      </c>
      <c r="D4" s="27" t="s">
        <v>1</v>
      </c>
      <c r="E4" s="27" t="s">
        <v>3</v>
      </c>
      <c r="F4" s="12" t="s">
        <v>4</v>
      </c>
      <c r="G4" s="13" t="s">
        <v>29</v>
      </c>
      <c r="H4" s="13" t="s">
        <v>30</v>
      </c>
      <c r="I4" s="13" t="s">
        <v>31</v>
      </c>
      <c r="J4" s="19" t="s">
        <v>33</v>
      </c>
      <c r="K4" s="32" t="s">
        <v>36</v>
      </c>
    </row>
    <row r="5" spans="2:13" ht="36.75" customHeight="1" x14ac:dyDescent="0.25">
      <c r="B5" s="23"/>
      <c r="C5" s="29"/>
      <c r="D5" s="28"/>
      <c r="E5" s="28"/>
      <c r="F5" s="14" t="s">
        <v>5</v>
      </c>
      <c r="G5" s="17" t="s">
        <v>0</v>
      </c>
      <c r="H5" s="17" t="s">
        <v>0</v>
      </c>
      <c r="I5" s="17" t="s">
        <v>0</v>
      </c>
      <c r="J5" s="19" t="s">
        <v>0</v>
      </c>
      <c r="K5" s="33" t="s">
        <v>35</v>
      </c>
    </row>
    <row r="6" spans="2:13" ht="30.75" customHeight="1" x14ac:dyDescent="0.25">
      <c r="B6" s="24" t="s">
        <v>16</v>
      </c>
      <c r="C6" s="5" t="s">
        <v>6</v>
      </c>
      <c r="D6" s="2" t="s">
        <v>7</v>
      </c>
      <c r="E6" s="2">
        <f>16*12</f>
        <v>192</v>
      </c>
      <c r="F6" s="4">
        <v>2621.1999999999998</v>
      </c>
      <c r="G6" s="4">
        <f>E6*F6</f>
        <v>503270.39999999997</v>
      </c>
      <c r="H6" s="4">
        <f t="shared" ref="H6:H17" si="0">I6-G6</f>
        <v>110719.48799999995</v>
      </c>
      <c r="I6" s="4">
        <f t="shared" ref="I6:I17" si="1">G6*1.22</f>
        <v>613989.88799999992</v>
      </c>
      <c r="J6" s="4">
        <f>I6</f>
        <v>613989.88799999992</v>
      </c>
      <c r="K6" s="34">
        <f t="shared" ref="K6:K12" si="2">J6-I6</f>
        <v>0</v>
      </c>
      <c r="L6" s="20"/>
      <c r="M6" s="18"/>
    </row>
    <row r="7" spans="2:13" ht="30.75" customHeight="1" x14ac:dyDescent="0.25">
      <c r="B7" s="25"/>
      <c r="C7" s="5" t="s">
        <v>27</v>
      </c>
      <c r="D7" s="2" t="s">
        <v>7</v>
      </c>
      <c r="E7" s="2">
        <f>21*12</f>
        <v>252</v>
      </c>
      <c r="F7" s="4">
        <f>F6</f>
        <v>2621.1999999999998</v>
      </c>
      <c r="G7" s="4">
        <f>E7*F7</f>
        <v>660542.39999999991</v>
      </c>
      <c r="H7" s="4">
        <f t="shared" ref="H7" si="3">I7-G7</f>
        <v>145319.32799999998</v>
      </c>
      <c r="I7" s="4">
        <f t="shared" si="1"/>
        <v>805861.72799999989</v>
      </c>
      <c r="J7" s="4">
        <f t="shared" ref="J7:J17" si="4">I7</f>
        <v>805861.72799999989</v>
      </c>
      <c r="K7" s="34">
        <f t="shared" si="2"/>
        <v>0</v>
      </c>
      <c r="L7" s="20"/>
      <c r="M7" s="18"/>
    </row>
    <row r="8" spans="2:13" ht="30.75" customHeight="1" x14ac:dyDescent="0.25">
      <c r="B8" s="25"/>
      <c r="C8" s="5" t="s">
        <v>8</v>
      </c>
      <c r="D8" s="2" t="s">
        <v>7</v>
      </c>
      <c r="E8" s="2">
        <f>62*12</f>
        <v>744</v>
      </c>
      <c r="F8" s="4">
        <f>F6</f>
        <v>2621.1999999999998</v>
      </c>
      <c r="G8" s="4">
        <f>E8*F8</f>
        <v>1950172.7999999998</v>
      </c>
      <c r="H8" s="4">
        <f t="shared" si="0"/>
        <v>429038.01599999983</v>
      </c>
      <c r="I8" s="4">
        <f t="shared" si="1"/>
        <v>2379210.8159999996</v>
      </c>
      <c r="J8" s="4">
        <f t="shared" si="4"/>
        <v>2379210.8159999996</v>
      </c>
      <c r="K8" s="34">
        <f t="shared" si="2"/>
        <v>0</v>
      </c>
      <c r="L8" s="20"/>
      <c r="M8" s="18"/>
    </row>
    <row r="9" spans="2:13" ht="30.75" customHeight="1" x14ac:dyDescent="0.25">
      <c r="B9" s="25"/>
      <c r="C9" s="5" t="s">
        <v>10</v>
      </c>
      <c r="D9" s="2" t="s">
        <v>7</v>
      </c>
      <c r="E9" s="2" t="s">
        <v>9</v>
      </c>
      <c r="F9" s="4">
        <v>54044.800000000003</v>
      </c>
      <c r="G9" s="4">
        <f>F9*12</f>
        <v>648537.60000000009</v>
      </c>
      <c r="H9" s="4">
        <f t="shared" si="0"/>
        <v>142678.272</v>
      </c>
      <c r="I9" s="4">
        <f t="shared" si="1"/>
        <v>791215.87200000009</v>
      </c>
      <c r="J9" s="4">
        <f t="shared" si="4"/>
        <v>791215.87200000009</v>
      </c>
      <c r="K9" s="34">
        <f t="shared" si="2"/>
        <v>0</v>
      </c>
      <c r="L9" s="20"/>
      <c r="M9" s="18"/>
    </row>
    <row r="10" spans="2:13" ht="26.25" customHeight="1" x14ac:dyDescent="0.25">
      <c r="B10" s="25"/>
      <c r="C10" s="5" t="s">
        <v>11</v>
      </c>
      <c r="D10" s="2" t="s">
        <v>7</v>
      </c>
      <c r="E10" s="2">
        <v>3</v>
      </c>
      <c r="F10" s="4">
        <v>2424.1</v>
      </c>
      <c r="G10" s="4">
        <f>E10*F10*12</f>
        <v>87267.599999999991</v>
      </c>
      <c r="H10" s="4">
        <f>I10-G10</f>
        <v>19198.871999999988</v>
      </c>
      <c r="I10" s="4">
        <f t="shared" si="1"/>
        <v>106466.47199999998</v>
      </c>
      <c r="J10" s="4">
        <f t="shared" si="4"/>
        <v>106466.47199999998</v>
      </c>
      <c r="K10" s="34">
        <f t="shared" si="2"/>
        <v>0</v>
      </c>
      <c r="L10" s="20"/>
      <c r="M10" s="18"/>
    </row>
    <row r="11" spans="2:13" ht="26.25" customHeight="1" x14ac:dyDescent="0.25">
      <c r="B11" s="25"/>
      <c r="C11" s="5" t="s">
        <v>12</v>
      </c>
      <c r="D11" s="2" t="s">
        <v>7</v>
      </c>
      <c r="E11" s="2">
        <v>500</v>
      </c>
      <c r="F11" s="4">
        <v>106638.8</v>
      </c>
      <c r="G11" s="4">
        <f>F11*12</f>
        <v>1279665.6000000001</v>
      </c>
      <c r="H11" s="4">
        <f>I11-G11</f>
        <v>281526.43200000003</v>
      </c>
      <c r="I11" s="4">
        <f t="shared" si="1"/>
        <v>1561192.0320000001</v>
      </c>
      <c r="J11" s="4">
        <f t="shared" si="4"/>
        <v>1561192.0320000001</v>
      </c>
      <c r="K11" s="34">
        <f t="shared" si="2"/>
        <v>0</v>
      </c>
      <c r="L11" s="20"/>
      <c r="M11" s="18"/>
    </row>
    <row r="12" spans="2:13" ht="69" customHeight="1" x14ac:dyDescent="0.25">
      <c r="B12" s="25"/>
      <c r="C12" s="36" t="s">
        <v>32</v>
      </c>
      <c r="D12" s="37"/>
      <c r="E12" s="37"/>
      <c r="F12" s="31"/>
      <c r="G12" s="31"/>
      <c r="H12" s="31"/>
      <c r="I12" s="31"/>
      <c r="J12" s="31">
        <v>686011.92</v>
      </c>
      <c r="K12" s="34">
        <f t="shared" si="2"/>
        <v>686011.92</v>
      </c>
      <c r="L12" s="20"/>
      <c r="M12" s="18"/>
    </row>
    <row r="13" spans="2:13" ht="141.75" x14ac:dyDescent="0.25">
      <c r="B13" s="26"/>
      <c r="C13" s="5" t="s">
        <v>13</v>
      </c>
      <c r="D13" s="2" t="s">
        <v>7</v>
      </c>
      <c r="E13" s="2">
        <v>100</v>
      </c>
      <c r="F13" s="4">
        <v>102570.9</v>
      </c>
      <c r="G13" s="4">
        <f>F13*12</f>
        <v>1230850.7999999998</v>
      </c>
      <c r="H13" s="4">
        <f>I13-G13</f>
        <v>270787.17599999998</v>
      </c>
      <c r="I13" s="4">
        <f t="shared" si="1"/>
        <v>1501637.9759999998</v>
      </c>
      <c r="J13" s="4">
        <f t="shared" si="4"/>
        <v>1501637.9759999998</v>
      </c>
      <c r="K13" s="34">
        <f>J13-I13</f>
        <v>0</v>
      </c>
      <c r="L13" s="20"/>
      <c r="M13" s="18"/>
    </row>
    <row r="14" spans="2:13" ht="15.75" x14ac:dyDescent="0.25">
      <c r="B14" s="24" t="s">
        <v>17</v>
      </c>
      <c r="C14" s="5" t="s">
        <v>14</v>
      </c>
      <c r="D14" s="2"/>
      <c r="E14" s="2"/>
      <c r="F14" s="4"/>
      <c r="G14" s="4">
        <f>33606.4*12</f>
        <v>403276.80000000005</v>
      </c>
      <c r="H14" s="4">
        <f t="shared" si="0"/>
        <v>88720.896000000008</v>
      </c>
      <c r="I14" s="4">
        <f t="shared" si="1"/>
        <v>491997.69600000005</v>
      </c>
      <c r="J14" s="4">
        <f t="shared" si="4"/>
        <v>491997.69600000005</v>
      </c>
      <c r="K14" s="34">
        <f t="shared" ref="K14:K20" si="5">J14-I14</f>
        <v>0</v>
      </c>
      <c r="L14" s="20"/>
      <c r="M14" s="18"/>
    </row>
    <row r="15" spans="2:13" ht="15.75" x14ac:dyDescent="0.25">
      <c r="B15" s="26"/>
      <c r="C15" s="5" t="s">
        <v>15</v>
      </c>
      <c r="D15" s="2"/>
      <c r="E15" s="2"/>
      <c r="F15" s="4"/>
      <c r="G15" s="4">
        <f>31136.67*12</f>
        <v>373640.04</v>
      </c>
      <c r="H15" s="4">
        <f t="shared" si="0"/>
        <v>82200.808799999999</v>
      </c>
      <c r="I15" s="4">
        <f t="shared" si="1"/>
        <v>455840.84879999998</v>
      </c>
      <c r="J15" s="4">
        <f t="shared" si="4"/>
        <v>455840.84879999998</v>
      </c>
      <c r="K15" s="34">
        <f t="shared" si="5"/>
        <v>0</v>
      </c>
      <c r="L15" s="20"/>
      <c r="M15" s="18"/>
    </row>
    <row r="16" spans="2:13" ht="46.5" customHeight="1" x14ac:dyDescent="0.25">
      <c r="B16" s="2" t="s">
        <v>21</v>
      </c>
      <c r="C16" s="5" t="s">
        <v>23</v>
      </c>
      <c r="D16" s="6" t="s">
        <v>19</v>
      </c>
      <c r="E16" s="2" t="s">
        <v>18</v>
      </c>
      <c r="F16" s="4">
        <v>2539.6</v>
      </c>
      <c r="G16" s="4">
        <f>F16*12</f>
        <v>30475.199999999997</v>
      </c>
      <c r="H16" s="4">
        <f t="shared" si="0"/>
        <v>6704.5440000000017</v>
      </c>
      <c r="I16" s="4">
        <f t="shared" si="1"/>
        <v>37179.743999999999</v>
      </c>
      <c r="J16" s="4">
        <f t="shared" si="4"/>
        <v>37179.743999999999</v>
      </c>
      <c r="K16" s="34">
        <f t="shared" si="5"/>
        <v>0</v>
      </c>
      <c r="L16" s="20"/>
      <c r="M16" s="18"/>
    </row>
    <row r="17" spans="2:13" ht="157.5" x14ac:dyDescent="0.25">
      <c r="B17" s="2" t="s">
        <v>22</v>
      </c>
      <c r="C17" s="15" t="s">
        <v>26</v>
      </c>
      <c r="D17" s="3" t="s">
        <v>24</v>
      </c>
      <c r="E17" s="16" t="s">
        <v>25</v>
      </c>
      <c r="F17" s="4">
        <v>2399.8000000000002</v>
      </c>
      <c r="G17" s="4">
        <f>F17*12</f>
        <v>28797.600000000002</v>
      </c>
      <c r="H17" s="4">
        <f t="shared" si="0"/>
        <v>6335.4719999999979</v>
      </c>
      <c r="I17" s="4">
        <f t="shared" si="1"/>
        <v>35133.072</v>
      </c>
      <c r="J17" s="4">
        <f t="shared" si="4"/>
        <v>35133.072</v>
      </c>
      <c r="K17" s="34">
        <f t="shared" si="5"/>
        <v>0</v>
      </c>
      <c r="L17" s="20"/>
      <c r="M17" s="18"/>
    </row>
    <row r="18" spans="2:13" ht="23.25" customHeight="1" x14ac:dyDescent="0.25">
      <c r="B18" s="4"/>
      <c r="C18" s="5" t="s">
        <v>37</v>
      </c>
      <c r="D18" s="7"/>
      <c r="E18" s="2"/>
      <c r="F18" s="4"/>
      <c r="G18" s="4"/>
      <c r="H18" s="4"/>
      <c r="I18" s="4">
        <f>SUM(I6:I17)</f>
        <v>8779726.1448000018</v>
      </c>
      <c r="J18" s="4">
        <f>SUM(J6:J17)</f>
        <v>9465738.0648000017</v>
      </c>
      <c r="K18" s="34">
        <f t="shared" si="5"/>
        <v>686011.91999999993</v>
      </c>
      <c r="L18" s="38" t="s">
        <v>34</v>
      </c>
      <c r="M18" s="39">
        <f>J18*100/I18-100</f>
        <v>7.8135913203432494</v>
      </c>
    </row>
    <row r="19" spans="2:13" ht="15.75" x14ac:dyDescent="0.25">
      <c r="C19" s="30" t="s">
        <v>30</v>
      </c>
      <c r="I19" s="4">
        <f>I18-I20</f>
        <v>1583229.3048</v>
      </c>
      <c r="J19" s="4">
        <f>J18-J20</f>
        <v>1706936.3723409837</v>
      </c>
      <c r="K19" s="35">
        <f>K18-K20</f>
        <v>123707.06754098367</v>
      </c>
    </row>
    <row r="20" spans="2:13" ht="15.75" x14ac:dyDescent="0.25">
      <c r="B20" s="11"/>
      <c r="C20" s="5" t="s">
        <v>38</v>
      </c>
      <c r="I20" s="4">
        <f>I18/1.22</f>
        <v>7196496.8400000017</v>
      </c>
      <c r="J20" s="4">
        <f>J18/1.22</f>
        <v>7758801.692459018</v>
      </c>
      <c r="K20" s="34">
        <f t="shared" si="5"/>
        <v>562304.85245901626</v>
      </c>
    </row>
    <row r="21" spans="2:13" x14ac:dyDescent="0.25">
      <c r="B21" s="9"/>
      <c r="I21" s="9"/>
    </row>
    <row r="22" spans="2:13" ht="15.75" customHeight="1" x14ac:dyDescent="0.25"/>
    <row r="23" spans="2:13" ht="15.75" customHeight="1" x14ac:dyDescent="0.25"/>
    <row r="24" spans="2:13" ht="21.75" customHeight="1" x14ac:dyDescent="0.25">
      <c r="B24" s="10"/>
      <c r="I24" s="10"/>
    </row>
  </sheetData>
  <mergeCells count="7">
    <mergeCell ref="C2:I2"/>
    <mergeCell ref="B4:B5"/>
    <mergeCell ref="B6:B13"/>
    <mergeCell ref="B14:B15"/>
    <mergeCell ref="D4:D5"/>
    <mergeCell ref="E4:E5"/>
    <mergeCell ref="C4:C5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стоимости договора</vt:lpstr>
    </vt:vector>
  </TitlesOfParts>
  <Company>Rusal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Kaleev Ivan</dc:creator>
  <cp:lastModifiedBy>Kolmakova Irina</cp:lastModifiedBy>
  <cp:lastPrinted>2026-10-07T02:38:54Z</cp:lastPrinted>
  <dcterms:created xsi:type="dcterms:W3CDTF">2015-11-26T05:33:01Z</dcterms:created>
  <dcterms:modified xsi:type="dcterms:W3CDTF">2026-10-07T03:06:06Z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